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zakázky" sheetId="1" r:id="rId1"/>
    <sheet name="2020-03-1.1-SO 01 - stave..." sheetId="2" r:id="rId2"/>
    <sheet name="2020-03-1.2-SO 01 - vedle..." sheetId="3" r:id="rId3"/>
    <sheet name="2020-03-2.1-SO 02 - stave..." sheetId="4" r:id="rId4"/>
    <sheet name="2020-03-2.2-SO 02 - vedle..." sheetId="5" r:id="rId5"/>
    <sheet name="2020-03-3.1-SO 03 - stave..." sheetId="6" r:id="rId6"/>
    <sheet name="2020-03-3.2-SO 03 - vedle..." sheetId="7" r:id="rId7"/>
  </sheets>
  <definedNames>
    <definedName name="_xlnm._FilterDatabase" localSheetId="1" hidden="1">'2020-03-1.1-SO 01 - stave...'!$C$127:$K$272</definedName>
    <definedName name="_xlnm._FilterDatabase" localSheetId="2" hidden="1">'2020-03-1.2-SO 01 - vedle...'!$C$124:$K$139</definedName>
    <definedName name="_xlnm._FilterDatabase" localSheetId="3" hidden="1">'2020-03-2.1-SO 02 - stave...'!$C$130:$K$291</definedName>
    <definedName name="_xlnm._FilterDatabase" localSheetId="4" hidden="1">'2020-03-2.2-SO 02 - vedle...'!$C$124:$K$139</definedName>
    <definedName name="_xlnm._FilterDatabase" localSheetId="5" hidden="1">'2020-03-3.1-SO 03 - stave...'!$C$129:$K$248</definedName>
    <definedName name="_xlnm._FilterDatabase" localSheetId="6" hidden="1">'2020-03-3.2-SO 03 - vedle...'!$C$124:$K$139</definedName>
    <definedName name="_xlnm.Print_Titles" localSheetId="1">'2020-03-1.1-SO 01 - stave...'!$127:$127</definedName>
    <definedName name="_xlnm.Print_Titles" localSheetId="2">'2020-03-1.2-SO 01 - vedle...'!$124:$124</definedName>
    <definedName name="_xlnm.Print_Titles" localSheetId="3">'2020-03-2.1-SO 02 - stave...'!$130:$130</definedName>
    <definedName name="_xlnm.Print_Titles" localSheetId="4">'2020-03-2.2-SO 02 - vedle...'!$124:$124</definedName>
    <definedName name="_xlnm.Print_Titles" localSheetId="5">'2020-03-3.1-SO 03 - stave...'!$129:$129</definedName>
    <definedName name="_xlnm.Print_Titles" localSheetId="6">'2020-03-3.2-SO 03 - vedle...'!$124:$124</definedName>
    <definedName name="_xlnm.Print_Titles" localSheetId="0">'Rekapitulace zakázky'!$92:$92</definedName>
    <definedName name="_xlnm.Print_Area" localSheetId="1">'2020-03-1.1-SO 01 - stave...'!$C$4:$J$76,'2020-03-1.1-SO 01 - stave...'!$C$82:$J$107,'2020-03-1.1-SO 01 - stave...'!$C$113:$K$272</definedName>
    <definedName name="_xlnm.Print_Area" localSheetId="2">'2020-03-1.2-SO 01 - vedle...'!$C$4:$J$76,'2020-03-1.2-SO 01 - vedle...'!$C$82:$J$104,'2020-03-1.2-SO 01 - vedle...'!$C$110:$K$139</definedName>
    <definedName name="_xlnm.Print_Area" localSheetId="3">'2020-03-2.1-SO 02 - stave...'!$C$4:$J$76,'2020-03-2.1-SO 02 - stave...'!$C$82:$J$110,'2020-03-2.1-SO 02 - stave...'!$C$116:$K$291</definedName>
    <definedName name="_xlnm.Print_Area" localSheetId="4">'2020-03-2.2-SO 02 - vedle...'!$C$4:$J$76,'2020-03-2.2-SO 02 - vedle...'!$C$82:$J$104,'2020-03-2.2-SO 02 - vedle...'!$C$110:$K$139</definedName>
    <definedName name="_xlnm.Print_Area" localSheetId="5">'2020-03-3.1-SO 03 - stave...'!$C$4:$J$76,'2020-03-3.1-SO 03 - stave...'!$C$82:$J$109,'2020-03-3.1-SO 03 - stave...'!$C$115:$K$248</definedName>
    <definedName name="_xlnm.Print_Area" localSheetId="6">'2020-03-3.2-SO 03 - vedle...'!$C$4:$J$76,'2020-03-3.2-SO 03 - vedle...'!$C$82:$J$104,'2020-03-3.2-SO 03 - vedle...'!$C$110:$K$139</definedName>
    <definedName name="_xlnm.Print_Area" localSheetId="0">'Rekapitulace zakázky'!$D$4:$AO$76,'Rekapitulace zakázky'!$C$82:$AQ$104</definedName>
  </definedNames>
  <calcPr calcId="145621"/>
</workbook>
</file>

<file path=xl/calcChain.xml><?xml version="1.0" encoding="utf-8"?>
<calcChain xmlns="http://schemas.openxmlformats.org/spreadsheetml/2006/main">
  <c r="J39" i="7" l="1"/>
  <c r="J38" i="7"/>
  <c r="AY103" i="1" s="1"/>
  <c r="J37" i="7"/>
  <c r="AX103" i="1" s="1"/>
  <c r="BI139" i="7"/>
  <c r="BH139" i="7"/>
  <c r="BG139" i="7"/>
  <c r="BF139" i="7"/>
  <c r="T139" i="7"/>
  <c r="T138" i="7" s="1"/>
  <c r="R139" i="7"/>
  <c r="R138" i="7" s="1"/>
  <c r="P139" i="7"/>
  <c r="P138" i="7" s="1"/>
  <c r="BI136" i="7"/>
  <c r="BH136" i="7"/>
  <c r="BG136" i="7"/>
  <c r="BF136" i="7"/>
  <c r="T136" i="7"/>
  <c r="T135" i="7" s="1"/>
  <c r="R136" i="7"/>
  <c r="R135" i="7" s="1"/>
  <c r="P136" i="7"/>
  <c r="P135" i="7" s="1"/>
  <c r="BI133" i="7"/>
  <c r="BH133" i="7"/>
  <c r="BG133" i="7"/>
  <c r="BF133" i="7"/>
  <c r="T133" i="7"/>
  <c r="T132" i="7" s="1"/>
  <c r="R133" i="7"/>
  <c r="R132" i="7" s="1"/>
  <c r="P133" i="7"/>
  <c r="P132" i="7" s="1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P127" i="7" s="1"/>
  <c r="F119" i="7"/>
  <c r="E117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22" i="7" s="1"/>
  <c r="J19" i="7"/>
  <c r="J17" i="7"/>
  <c r="E17" i="7"/>
  <c r="F121" i="7" s="1"/>
  <c r="J16" i="7"/>
  <c r="J14" i="7"/>
  <c r="J119" i="7"/>
  <c r="E7" i="7"/>
  <c r="E113" i="7"/>
  <c r="J39" i="6"/>
  <c r="J38" i="6"/>
  <c r="AY102" i="1" s="1"/>
  <c r="J37" i="6"/>
  <c r="AX102" i="1" s="1"/>
  <c r="BI247" i="6"/>
  <c r="BH247" i="6"/>
  <c r="BG247" i="6"/>
  <c r="BF247" i="6"/>
  <c r="T247" i="6"/>
  <c r="T246" i="6" s="1"/>
  <c r="T245" i="6" s="1"/>
  <c r="R247" i="6"/>
  <c r="R246" i="6"/>
  <c r="R245" i="6" s="1"/>
  <c r="P247" i="6"/>
  <c r="P246" i="6" s="1"/>
  <c r="P245" i="6" s="1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17" i="6"/>
  <c r="BH217" i="6"/>
  <c r="BG217" i="6"/>
  <c r="BF217" i="6"/>
  <c r="T217" i="6"/>
  <c r="R217" i="6"/>
  <c r="P217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F124" i="6"/>
  <c r="E122" i="6"/>
  <c r="F91" i="6"/>
  <c r="E89" i="6"/>
  <c r="J26" i="6"/>
  <c r="E26" i="6"/>
  <c r="J127" i="6"/>
  <c r="J25" i="6"/>
  <c r="J23" i="6"/>
  <c r="E23" i="6"/>
  <c r="J126" i="6"/>
  <c r="J22" i="6"/>
  <c r="J20" i="6"/>
  <c r="E20" i="6"/>
  <c r="F94" i="6"/>
  <c r="J19" i="6"/>
  <c r="J17" i="6"/>
  <c r="E17" i="6"/>
  <c r="F93" i="6"/>
  <c r="J16" i="6"/>
  <c r="J14" i="6"/>
  <c r="J124" i="6" s="1"/>
  <c r="E7" i="6"/>
  <c r="E118" i="6" s="1"/>
  <c r="J39" i="5"/>
  <c r="J38" i="5"/>
  <c r="AY100" i="1"/>
  <c r="J37" i="5"/>
  <c r="AX100" i="1"/>
  <c r="BI139" i="5"/>
  <c r="BH139" i="5"/>
  <c r="BG139" i="5"/>
  <c r="BF139" i="5"/>
  <c r="T139" i="5"/>
  <c r="T138" i="5"/>
  <c r="R139" i="5"/>
  <c r="R138" i="5"/>
  <c r="P139" i="5"/>
  <c r="P138" i="5"/>
  <c r="BI136" i="5"/>
  <c r="BH136" i="5"/>
  <c r="BG136" i="5"/>
  <c r="BF136" i="5"/>
  <c r="T136" i="5"/>
  <c r="T135" i="5"/>
  <c r="R136" i="5"/>
  <c r="R135" i="5"/>
  <c r="P136" i="5"/>
  <c r="P135" i="5"/>
  <c r="BI133" i="5"/>
  <c r="BH133" i="5"/>
  <c r="BG133" i="5"/>
  <c r="BF133" i="5"/>
  <c r="T133" i="5"/>
  <c r="T132" i="5"/>
  <c r="R133" i="5"/>
  <c r="R132" i="5"/>
  <c r="P133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F119" i="5"/>
  <c r="E117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122" i="5" s="1"/>
  <c r="J19" i="5"/>
  <c r="J17" i="5"/>
  <c r="E17" i="5"/>
  <c r="F93" i="5" s="1"/>
  <c r="J16" i="5"/>
  <c r="J14" i="5"/>
  <c r="J119" i="5"/>
  <c r="E7" i="5"/>
  <c r="E85" i="5"/>
  <c r="J39" i="4"/>
  <c r="J38" i="4"/>
  <c r="AY99" i="1" s="1"/>
  <c r="J37" i="4"/>
  <c r="AX99" i="1" s="1"/>
  <c r="BI290" i="4"/>
  <c r="BH290" i="4"/>
  <c r="BG290" i="4"/>
  <c r="BF290" i="4"/>
  <c r="T290" i="4"/>
  <c r="T289" i="4" s="1"/>
  <c r="T288" i="4" s="1"/>
  <c r="R290" i="4"/>
  <c r="R289" i="4"/>
  <c r="R288" i="4" s="1"/>
  <c r="P290" i="4"/>
  <c r="P289" i="4" s="1"/>
  <c r="P288" i="4" s="1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F125" i="4"/>
  <c r="E123" i="4"/>
  <c r="F91" i="4"/>
  <c r="E89" i="4"/>
  <c r="J26" i="4"/>
  <c r="E26" i="4"/>
  <c r="J128" i="4" s="1"/>
  <c r="J25" i="4"/>
  <c r="J23" i="4"/>
  <c r="E23" i="4"/>
  <c r="J127" i="4" s="1"/>
  <c r="J22" i="4"/>
  <c r="J20" i="4"/>
  <c r="E20" i="4"/>
  <c r="F128" i="4" s="1"/>
  <c r="J19" i="4"/>
  <c r="J17" i="4"/>
  <c r="E17" i="4"/>
  <c r="F93" i="4" s="1"/>
  <c r="J16" i="4"/>
  <c r="J14" i="4"/>
  <c r="J125" i="4" s="1"/>
  <c r="E7" i="4"/>
  <c r="E85" i="4"/>
  <c r="J39" i="3"/>
  <c r="J38" i="3"/>
  <c r="AY97" i="1" s="1"/>
  <c r="J37" i="3"/>
  <c r="AX97" i="1"/>
  <c r="BI139" i="3"/>
  <c r="BH139" i="3"/>
  <c r="BG139" i="3"/>
  <c r="BF139" i="3"/>
  <c r="T139" i="3"/>
  <c r="T138" i="3" s="1"/>
  <c r="R139" i="3"/>
  <c r="R138" i="3"/>
  <c r="P139" i="3"/>
  <c r="P138" i="3" s="1"/>
  <c r="BI136" i="3"/>
  <c r="BH136" i="3"/>
  <c r="BG136" i="3"/>
  <c r="BF136" i="3"/>
  <c r="T136" i="3"/>
  <c r="T135" i="3"/>
  <c r="R136" i="3"/>
  <c r="R135" i="3" s="1"/>
  <c r="P136" i="3"/>
  <c r="P135" i="3"/>
  <c r="BI133" i="3"/>
  <c r="BH133" i="3"/>
  <c r="BG133" i="3"/>
  <c r="BF133" i="3"/>
  <c r="T133" i="3"/>
  <c r="T132" i="3" s="1"/>
  <c r="R133" i="3"/>
  <c r="R132" i="3"/>
  <c r="P133" i="3"/>
  <c r="P132" i="3" s="1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F119" i="3"/>
  <c r="E117" i="3"/>
  <c r="F91" i="3"/>
  <c r="E89" i="3"/>
  <c r="J26" i="3"/>
  <c r="E26" i="3"/>
  <c r="J122" i="3" s="1"/>
  <c r="J25" i="3"/>
  <c r="J23" i="3"/>
  <c r="E23" i="3"/>
  <c r="J121" i="3" s="1"/>
  <c r="J22" i="3"/>
  <c r="J20" i="3"/>
  <c r="E20" i="3"/>
  <c r="F122" i="3" s="1"/>
  <c r="J19" i="3"/>
  <c r="J17" i="3"/>
  <c r="E17" i="3"/>
  <c r="F121" i="3" s="1"/>
  <c r="J16" i="3"/>
  <c r="J14" i="3"/>
  <c r="J119" i="3"/>
  <c r="E7" i="3"/>
  <c r="E113" i="3"/>
  <c r="J39" i="2"/>
  <c r="J38" i="2"/>
  <c r="AY96" i="1" s="1"/>
  <c r="J37" i="2"/>
  <c r="AX96" i="1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2" i="2"/>
  <c r="E120" i="2"/>
  <c r="F91" i="2"/>
  <c r="E89" i="2"/>
  <c r="J26" i="2"/>
  <c r="E26" i="2"/>
  <c r="J125" i="2" s="1"/>
  <c r="J25" i="2"/>
  <c r="J23" i="2"/>
  <c r="E23" i="2"/>
  <c r="J124" i="2" s="1"/>
  <c r="J22" i="2"/>
  <c r="J20" i="2"/>
  <c r="E20" i="2"/>
  <c r="F125" i="2" s="1"/>
  <c r="J19" i="2"/>
  <c r="J17" i="2"/>
  <c r="E17" i="2"/>
  <c r="F93" i="2" s="1"/>
  <c r="J16" i="2"/>
  <c r="J14" i="2"/>
  <c r="J122" i="2" s="1"/>
  <c r="E7" i="2"/>
  <c r="E116" i="2"/>
  <c r="L90" i="1"/>
  <c r="AM90" i="1"/>
  <c r="AM89" i="1"/>
  <c r="L89" i="1"/>
  <c r="AM87" i="1"/>
  <c r="L87" i="1"/>
  <c r="L85" i="1"/>
  <c r="L84" i="1"/>
  <c r="BK139" i="7"/>
  <c r="BK136" i="7"/>
  <c r="BK133" i="7"/>
  <c r="BK131" i="7"/>
  <c r="BK130" i="7"/>
  <c r="J130" i="7"/>
  <c r="J129" i="7"/>
  <c r="BK128" i="7"/>
  <c r="J247" i="6"/>
  <c r="J244" i="6"/>
  <c r="J242" i="6"/>
  <c r="BK240" i="6"/>
  <c r="BK236" i="6"/>
  <c r="BK229" i="6"/>
  <c r="J227" i="6"/>
  <c r="BK207" i="6"/>
  <c r="BK185" i="6"/>
  <c r="BK173" i="6"/>
  <c r="J160" i="6"/>
  <c r="J154" i="6"/>
  <c r="J152" i="6"/>
  <c r="BK150" i="6"/>
  <c r="BK144" i="6"/>
  <c r="J138" i="6"/>
  <c r="J136" i="6"/>
  <c r="J133" i="6"/>
  <c r="J136" i="5"/>
  <c r="J130" i="5"/>
  <c r="BK129" i="5"/>
  <c r="BK128" i="5"/>
  <c r="J285" i="4"/>
  <c r="BK283" i="4"/>
  <c r="J282" i="4"/>
  <c r="J281" i="4"/>
  <c r="BK278" i="4"/>
  <c r="J275" i="4"/>
  <c r="J273" i="4"/>
  <c r="BK266" i="4"/>
  <c r="BK262" i="4"/>
  <c r="J251" i="4"/>
  <c r="BK249" i="4"/>
  <c r="J239" i="4"/>
  <c r="BK236" i="4"/>
  <c r="J234" i="4"/>
  <c r="BK233" i="4"/>
  <c r="BK232" i="4"/>
  <c r="BK230" i="4"/>
  <c r="J224" i="4"/>
  <c r="BK220" i="4"/>
  <c r="BK216" i="4"/>
  <c r="BK212" i="4"/>
  <c r="BK211" i="4"/>
  <c r="J210" i="4"/>
  <c r="BK206" i="4"/>
  <c r="J203" i="4"/>
  <c r="BK199" i="4"/>
  <c r="BK192" i="4"/>
  <c r="J188" i="4"/>
  <c r="BK185" i="4"/>
  <c r="J178" i="4"/>
  <c r="BK172" i="4"/>
  <c r="BK170" i="4"/>
  <c r="J168" i="4"/>
  <c r="J163" i="4"/>
  <c r="J161" i="4"/>
  <c r="BK159" i="4"/>
  <c r="J154" i="4"/>
  <c r="BK149" i="4"/>
  <c r="BK145" i="4"/>
  <c r="BK143" i="4"/>
  <c r="BK139" i="4"/>
  <c r="J137" i="4"/>
  <c r="J135" i="4"/>
  <c r="BK134" i="4"/>
  <c r="BK139" i="3"/>
  <c r="BK136" i="3"/>
  <c r="J133" i="3"/>
  <c r="J130" i="3"/>
  <c r="BK128" i="3"/>
  <c r="J271" i="2"/>
  <c r="BK269" i="2"/>
  <c r="J268" i="2"/>
  <c r="BK266" i="2"/>
  <c r="BK264" i="2"/>
  <c r="BK254" i="2"/>
  <c r="J251" i="2"/>
  <c r="J247" i="2"/>
  <c r="J236" i="2"/>
  <c r="J234" i="2"/>
  <c r="BK224" i="2"/>
  <c r="J221" i="2"/>
  <c r="BK212" i="2"/>
  <c r="J209" i="2"/>
  <c r="J192" i="2"/>
  <c r="BK187" i="2"/>
  <c r="J174" i="2"/>
  <c r="J172" i="2"/>
  <c r="J161" i="2"/>
  <c r="BK159" i="2"/>
  <c r="BK158" i="2"/>
  <c r="BK157" i="2"/>
  <c r="J149" i="2"/>
  <c r="BK144" i="2"/>
  <c r="J142" i="2"/>
  <c r="J140" i="2"/>
  <c r="BK132" i="2"/>
  <c r="BK131" i="2"/>
  <c r="J139" i="7"/>
  <c r="J136" i="7"/>
  <c r="J133" i="7"/>
  <c r="J131" i="7"/>
  <c r="BK129" i="7"/>
  <c r="BK244" i="6"/>
  <c r="BK242" i="6"/>
  <c r="J236" i="6"/>
  <c r="J229" i="6"/>
  <c r="BK227" i="6"/>
  <c r="BK204" i="6"/>
  <c r="J194" i="6"/>
  <c r="BK191" i="6"/>
  <c r="BK189" i="6"/>
  <c r="BK188" i="6"/>
  <c r="J187" i="6"/>
  <c r="BK182" i="6"/>
  <c r="BK179" i="6"/>
  <c r="J175" i="6"/>
  <c r="J172" i="6"/>
  <c r="BK163" i="6"/>
  <c r="BK154" i="6"/>
  <c r="J148" i="6"/>
  <c r="BK146" i="6"/>
  <c r="J144" i="6"/>
  <c r="BK138" i="6"/>
  <c r="BK137" i="6"/>
  <c r="BK133" i="6"/>
  <c r="J139" i="5"/>
  <c r="BK131" i="5"/>
  <c r="BK285" i="4"/>
  <c r="J283" i="4"/>
  <c r="BK282" i="4"/>
  <c r="BK281" i="4"/>
  <c r="BK279" i="4"/>
  <c r="BK274" i="4"/>
  <c r="BK272" i="4"/>
  <c r="J270" i="4"/>
  <c r="BK264" i="4"/>
  <c r="J262" i="4"/>
  <c r="J252" i="4"/>
  <c r="J249" i="4"/>
  <c r="J236" i="4"/>
  <c r="BK234" i="4"/>
  <c r="J233" i="4"/>
  <c r="J230" i="4"/>
  <c r="BK224" i="4"/>
  <c r="J220" i="4"/>
  <c r="J216" i="4"/>
  <c r="BK210" i="4"/>
  <c r="BK204" i="4"/>
  <c r="BK203" i="4"/>
  <c r="J197" i="4"/>
  <c r="BK194" i="4"/>
  <c r="J190" i="4"/>
  <c r="BK187" i="4"/>
  <c r="J185" i="4"/>
  <c r="BK181" i="4"/>
  <c r="J175" i="4"/>
  <c r="J172" i="4"/>
  <c r="BK168" i="4"/>
  <c r="BK163" i="4"/>
  <c r="BK161" i="4"/>
  <c r="J149" i="4"/>
  <c r="BK148" i="4"/>
  <c r="J147" i="4"/>
  <c r="BK144" i="4"/>
  <c r="J143" i="4"/>
  <c r="J142" i="4"/>
  <c r="J141" i="4"/>
  <c r="BK137" i="4"/>
  <c r="J136" i="4"/>
  <c r="J131" i="3"/>
  <c r="BK130" i="3"/>
  <c r="BK129" i="3"/>
  <c r="BK271" i="2"/>
  <c r="J264" i="2"/>
  <c r="J261" i="2"/>
  <c r="J257" i="2"/>
  <c r="J255" i="2"/>
  <c r="J254" i="2"/>
  <c r="J253" i="2"/>
  <c r="BK251" i="2"/>
  <c r="J237" i="2"/>
  <c r="BK236" i="2"/>
  <c r="BK234" i="2"/>
  <c r="BK219" i="2"/>
  <c r="J217" i="2"/>
  <c r="BK214" i="2"/>
  <c r="BK207" i="2"/>
  <c r="J194" i="2"/>
  <c r="BK189" i="2"/>
  <c r="J187" i="2"/>
  <c r="BK183" i="2"/>
  <c r="BK180" i="2"/>
  <c r="J177" i="2"/>
  <c r="BK170" i="2"/>
  <c r="BK165" i="2"/>
  <c r="J163" i="2"/>
  <c r="BK161" i="2"/>
  <c r="BK151" i="2"/>
  <c r="BK150" i="2"/>
  <c r="J144" i="2"/>
  <c r="BK142" i="2"/>
  <c r="J139" i="2"/>
  <c r="J133" i="2"/>
  <c r="J240" i="6"/>
  <c r="BK239" i="6"/>
  <c r="J238" i="6"/>
  <c r="BK235" i="6"/>
  <c r="J231" i="6"/>
  <c r="J217" i="6"/>
  <c r="BK206" i="6"/>
  <c r="BK194" i="6"/>
  <c r="J191" i="6"/>
  <c r="J188" i="6"/>
  <c r="J182" i="6"/>
  <c r="J179" i="6"/>
  <c r="J177" i="6"/>
  <c r="BK175" i="6"/>
  <c r="J170" i="6"/>
  <c r="J166" i="6"/>
  <c r="J163" i="6"/>
  <c r="BK152" i="6"/>
  <c r="BK136" i="6"/>
  <c r="BK135" i="6"/>
  <c r="BK139" i="5"/>
  <c r="BK136" i="5"/>
  <c r="J133" i="5"/>
  <c r="J131" i="5"/>
  <c r="BK287" i="4"/>
  <c r="J279" i="4"/>
  <c r="J278" i="4"/>
  <c r="BK275" i="4"/>
  <c r="J274" i="4"/>
  <c r="BK273" i="4"/>
  <c r="J272" i="4"/>
  <c r="BK270" i="4"/>
  <c r="J266" i="4"/>
  <c r="J264" i="4"/>
  <c r="BK252" i="4"/>
  <c r="BK251" i="4"/>
  <c r="BK239" i="4"/>
  <c r="J232" i="4"/>
  <c r="BK225" i="4"/>
  <c r="J225" i="4"/>
  <c r="J212" i="4"/>
  <c r="J211" i="4"/>
  <c r="J206" i="4"/>
  <c r="J204" i="4"/>
  <c r="J199" i="4"/>
  <c r="BK197" i="4"/>
  <c r="J194" i="4"/>
  <c r="J192" i="4"/>
  <c r="BK190" i="4"/>
  <c r="BK188" i="4"/>
  <c r="J187" i="4"/>
  <c r="J181" i="4"/>
  <c r="BK178" i="4"/>
  <c r="BK175" i="4"/>
  <c r="J170" i="4"/>
  <c r="J159" i="4"/>
  <c r="BK154" i="4"/>
  <c r="J148" i="4"/>
  <c r="BK147" i="4"/>
  <c r="J145" i="4"/>
  <c r="J144" i="4"/>
  <c r="BK142" i="4"/>
  <c r="BK141" i="4"/>
  <c r="J139" i="4"/>
  <c r="BK136" i="4"/>
  <c r="BK135" i="4"/>
  <c r="J134" i="4"/>
  <c r="J139" i="3"/>
  <c r="J136" i="3"/>
  <c r="BK133" i="3"/>
  <c r="BK131" i="3"/>
  <c r="J129" i="3"/>
  <c r="J128" i="3"/>
  <c r="BK272" i="2"/>
  <c r="J272" i="2"/>
  <c r="BK268" i="2"/>
  <c r="J266" i="2"/>
  <c r="BK265" i="2"/>
  <c r="BK261" i="2"/>
  <c r="BK257" i="2"/>
  <c r="BK255" i="2"/>
  <c r="BK253" i="2"/>
  <c r="BK249" i="2"/>
  <c r="BK247" i="2"/>
  <c r="BK237" i="2"/>
  <c r="BK216" i="2"/>
  <c r="J214" i="2"/>
  <c r="BK208" i="2"/>
  <c r="J201" i="2"/>
  <c r="J199" i="2"/>
  <c r="BK196" i="2"/>
  <c r="BK194" i="2"/>
  <c r="BK192" i="2"/>
  <c r="BK190" i="2"/>
  <c r="J189" i="2"/>
  <c r="BK172" i="2"/>
  <c r="J170" i="2"/>
  <c r="BK163" i="2"/>
  <c r="J158" i="2"/>
  <c r="J151" i="2"/>
  <c r="J146" i="2"/>
  <c r="BK133" i="2"/>
  <c r="J132" i="2"/>
  <c r="J131" i="2"/>
  <c r="AS101" i="1"/>
  <c r="J128" i="7"/>
  <c r="BK247" i="6"/>
  <c r="J239" i="6"/>
  <c r="BK238" i="6"/>
  <c r="J235" i="6"/>
  <c r="BK231" i="6"/>
  <c r="BK217" i="6"/>
  <c r="J207" i="6"/>
  <c r="J206" i="6"/>
  <c r="J204" i="6"/>
  <c r="J189" i="6"/>
  <c r="BK187" i="6"/>
  <c r="J185" i="6"/>
  <c r="BK177" i="6"/>
  <c r="J173" i="6"/>
  <c r="BK172" i="6"/>
  <c r="BK170" i="6"/>
  <c r="BK166" i="6"/>
  <c r="BK160" i="6"/>
  <c r="J150" i="6"/>
  <c r="BK148" i="6"/>
  <c r="J146" i="6"/>
  <c r="J137" i="6"/>
  <c r="J135" i="6"/>
  <c r="BK133" i="5"/>
  <c r="BK130" i="5"/>
  <c r="J129" i="5"/>
  <c r="J128" i="5"/>
  <c r="BK290" i="4"/>
  <c r="J290" i="4"/>
  <c r="J287" i="4"/>
  <c r="J269" i="2"/>
  <c r="J265" i="2"/>
  <c r="J249" i="2"/>
  <c r="J224" i="2"/>
  <c r="BK221" i="2"/>
  <c r="J219" i="2"/>
  <c r="BK217" i="2"/>
  <c r="J216" i="2"/>
  <c r="J212" i="2"/>
  <c r="BK209" i="2"/>
  <c r="J208" i="2"/>
  <c r="J207" i="2"/>
  <c r="BK201" i="2"/>
  <c r="BK199" i="2"/>
  <c r="J196" i="2"/>
  <c r="J190" i="2"/>
  <c r="J183" i="2"/>
  <c r="J180" i="2"/>
  <c r="BK177" i="2"/>
  <c r="BK174" i="2"/>
  <c r="J165" i="2"/>
  <c r="J159" i="2"/>
  <c r="J157" i="2"/>
  <c r="J150" i="2"/>
  <c r="BK149" i="2"/>
  <c r="BK148" i="2"/>
  <c r="J148" i="2"/>
  <c r="BK147" i="2"/>
  <c r="J147" i="2"/>
  <c r="BK146" i="2"/>
  <c r="BK140" i="2"/>
  <c r="BK139" i="2"/>
  <c r="AS98" i="1"/>
  <c r="AS95" i="1"/>
  <c r="P126" i="7" l="1"/>
  <c r="P125" i="7"/>
  <c r="AU103" i="1"/>
  <c r="BK130" i="2"/>
  <c r="BK160" i="2"/>
  <c r="J160" i="2"/>
  <c r="J101" i="2"/>
  <c r="BK176" i="2"/>
  <c r="J176" i="2" s="1"/>
  <c r="J102" i="2" s="1"/>
  <c r="BK195" i="2"/>
  <c r="J195" i="2"/>
  <c r="J103" i="2" s="1"/>
  <c r="BK211" i="2"/>
  <c r="J211" i="2" s="1"/>
  <c r="J104" i="2" s="1"/>
  <c r="BK263" i="2"/>
  <c r="J263" i="2"/>
  <c r="J105" i="2" s="1"/>
  <c r="BK270" i="2"/>
  <c r="J270" i="2" s="1"/>
  <c r="J106" i="2" s="1"/>
  <c r="T133" i="4"/>
  <c r="R158" i="4"/>
  <c r="T174" i="4"/>
  <c r="T193" i="4"/>
  <c r="T205" i="4"/>
  <c r="T229" i="4"/>
  <c r="R277" i="4"/>
  <c r="R284" i="4"/>
  <c r="R130" i="2"/>
  <c r="R160" i="2"/>
  <c r="P176" i="2"/>
  <c r="R195" i="2"/>
  <c r="T211" i="2"/>
  <c r="T263" i="2"/>
  <c r="T270" i="2"/>
  <c r="BK127" i="3"/>
  <c r="J127" i="3"/>
  <c r="J100" i="3" s="1"/>
  <c r="T127" i="3"/>
  <c r="T126" i="3"/>
  <c r="T125" i="3"/>
  <c r="BK133" i="4"/>
  <c r="J133" i="4" s="1"/>
  <c r="J100" i="4" s="1"/>
  <c r="BK158" i="4"/>
  <c r="J158" i="4" s="1"/>
  <c r="J101" i="4" s="1"/>
  <c r="BK174" i="4"/>
  <c r="J174" i="4"/>
  <c r="J102" i="4" s="1"/>
  <c r="BK193" i="4"/>
  <c r="J193" i="4"/>
  <c r="J103" i="4"/>
  <c r="BK205" i="4"/>
  <c r="J205" i="4" s="1"/>
  <c r="J104" i="4" s="1"/>
  <c r="BK229" i="4"/>
  <c r="J229" i="4" s="1"/>
  <c r="J105" i="4" s="1"/>
  <c r="BK277" i="4"/>
  <c r="J277" i="4"/>
  <c r="J106" i="4" s="1"/>
  <c r="BK284" i="4"/>
  <c r="J284" i="4"/>
  <c r="J107" i="4"/>
  <c r="R127" i="5"/>
  <c r="R126" i="5" s="1"/>
  <c r="R125" i="5" s="1"/>
  <c r="T132" i="6"/>
  <c r="R143" i="6"/>
  <c r="P130" i="2"/>
  <c r="P160" i="2"/>
  <c r="R176" i="2"/>
  <c r="T195" i="2"/>
  <c r="P211" i="2"/>
  <c r="R263" i="2"/>
  <c r="R270" i="2"/>
  <c r="P127" i="3"/>
  <c r="P126" i="3" s="1"/>
  <c r="P125" i="3" s="1"/>
  <c r="AU97" i="1" s="1"/>
  <c r="P133" i="4"/>
  <c r="T158" i="4"/>
  <c r="R174" i="4"/>
  <c r="P193" i="4"/>
  <c r="P205" i="4"/>
  <c r="R229" i="4"/>
  <c r="P277" i="4"/>
  <c r="P284" i="4"/>
  <c r="P127" i="5"/>
  <c r="P126" i="5" s="1"/>
  <c r="P125" i="5" s="1"/>
  <c r="AU100" i="1" s="1"/>
  <c r="P132" i="6"/>
  <c r="BK143" i="6"/>
  <c r="J143" i="6"/>
  <c r="J101" i="6"/>
  <c r="T143" i="6"/>
  <c r="P159" i="6"/>
  <c r="T159" i="6"/>
  <c r="P178" i="6"/>
  <c r="BK184" i="6"/>
  <c r="J184" i="6" s="1"/>
  <c r="J104" i="6" s="1"/>
  <c r="T184" i="6"/>
  <c r="P234" i="6"/>
  <c r="T234" i="6"/>
  <c r="P241" i="6"/>
  <c r="T241" i="6"/>
  <c r="BK127" i="7"/>
  <c r="J127" i="7" s="1"/>
  <c r="J100" i="7" s="1"/>
  <c r="R127" i="7"/>
  <c r="R126" i="7"/>
  <c r="R125" i="7" s="1"/>
  <c r="T127" i="7"/>
  <c r="T126" i="7"/>
  <c r="T125" i="7"/>
  <c r="T130" i="2"/>
  <c r="T160" i="2"/>
  <c r="T176" i="2"/>
  <c r="P195" i="2"/>
  <c r="R211" i="2"/>
  <c r="P263" i="2"/>
  <c r="P270" i="2"/>
  <c r="R127" i="3"/>
  <c r="R126" i="3" s="1"/>
  <c r="R125" i="3" s="1"/>
  <c r="R133" i="4"/>
  <c r="P158" i="4"/>
  <c r="P174" i="4"/>
  <c r="R193" i="4"/>
  <c r="R205" i="4"/>
  <c r="P229" i="4"/>
  <c r="T277" i="4"/>
  <c r="T284" i="4"/>
  <c r="BK127" i="5"/>
  <c r="T127" i="5"/>
  <c r="T126" i="5" s="1"/>
  <c r="T125" i="5" s="1"/>
  <c r="BK132" i="6"/>
  <c r="J132" i="6" s="1"/>
  <c r="J100" i="6" s="1"/>
  <c r="R132" i="6"/>
  <c r="P143" i="6"/>
  <c r="BK159" i="6"/>
  <c r="J159" i="6" s="1"/>
  <c r="J102" i="6" s="1"/>
  <c r="R159" i="6"/>
  <c r="BK178" i="6"/>
  <c r="J178" i="6" s="1"/>
  <c r="J103" i="6" s="1"/>
  <c r="R178" i="6"/>
  <c r="T178" i="6"/>
  <c r="P184" i="6"/>
  <c r="R184" i="6"/>
  <c r="BK234" i="6"/>
  <c r="J234" i="6"/>
  <c r="J105" i="6" s="1"/>
  <c r="R234" i="6"/>
  <c r="BK241" i="6"/>
  <c r="J241" i="6" s="1"/>
  <c r="J106" i="6" s="1"/>
  <c r="R241" i="6"/>
  <c r="E85" i="2"/>
  <c r="J91" i="2"/>
  <c r="J94" i="2"/>
  <c r="F124" i="2"/>
  <c r="BE131" i="2"/>
  <c r="BE132" i="2"/>
  <c r="BE146" i="2"/>
  <c r="BE147" i="2"/>
  <c r="BE161" i="2"/>
  <c r="BE165" i="2"/>
  <c r="BE170" i="2"/>
  <c r="BE174" i="2"/>
  <c r="BE183" i="2"/>
  <c r="BE192" i="2"/>
  <c r="BE214" i="2"/>
  <c r="BE224" i="2"/>
  <c r="BE237" i="2"/>
  <c r="BE249" i="2"/>
  <c r="BE253" i="2"/>
  <c r="BE265" i="2"/>
  <c r="BE266" i="2"/>
  <c r="J91" i="3"/>
  <c r="BE287" i="4"/>
  <c r="BE290" i="4"/>
  <c r="J91" i="5"/>
  <c r="F94" i="5"/>
  <c r="F121" i="5"/>
  <c r="J122" i="5"/>
  <c r="BE136" i="5"/>
  <c r="BK132" i="5"/>
  <c r="J132" i="5" s="1"/>
  <c r="J101" i="5" s="1"/>
  <c r="E85" i="6"/>
  <c r="J93" i="6"/>
  <c r="J94" i="6"/>
  <c r="F126" i="6"/>
  <c r="BE137" i="6"/>
  <c r="BE138" i="6"/>
  <c r="BE160" i="6"/>
  <c r="BE173" i="6"/>
  <c r="BE175" i="6"/>
  <c r="BE204" i="6"/>
  <c r="BE207" i="6"/>
  <c r="BE227" i="6"/>
  <c r="BE229" i="6"/>
  <c r="BE235" i="6"/>
  <c r="BE240" i="6"/>
  <c r="BE247" i="6"/>
  <c r="F94" i="2"/>
  <c r="BE139" i="2"/>
  <c r="BE142" i="2"/>
  <c r="BE144" i="2"/>
  <c r="BE157" i="2"/>
  <c r="BE159" i="2"/>
  <c r="BE201" i="2"/>
  <c r="BE209" i="2"/>
  <c r="BE212" i="2"/>
  <c r="BE217" i="2"/>
  <c r="BE219" i="2"/>
  <c r="BE234" i="2"/>
  <c r="BE236" i="2"/>
  <c r="BE269" i="2"/>
  <c r="BE271" i="2"/>
  <c r="BE272" i="2"/>
  <c r="BE129" i="3"/>
  <c r="BE130" i="3"/>
  <c r="BE131" i="3"/>
  <c r="F94" i="4"/>
  <c r="F127" i="4"/>
  <c r="BE135" i="4"/>
  <c r="BE139" i="4"/>
  <c r="BE143" i="4"/>
  <c r="BE145" i="4"/>
  <c r="BE175" i="4"/>
  <c r="BE181" i="4"/>
  <c r="BE185" i="4"/>
  <c r="BE188" i="4"/>
  <c r="BE194" i="4"/>
  <c r="BE204" i="4"/>
  <c r="BE249" i="4"/>
  <c r="BE279" i="4"/>
  <c r="J121" i="5"/>
  <c r="BE129" i="5"/>
  <c r="BE139" i="5"/>
  <c r="J91" i="6"/>
  <c r="F127" i="6"/>
  <c r="BE146" i="6"/>
  <c r="BE154" i="6"/>
  <c r="BE166" i="6"/>
  <c r="BE172" i="6"/>
  <c r="BE187" i="6"/>
  <c r="BE244" i="6"/>
  <c r="J93" i="2"/>
  <c r="BE148" i="2"/>
  <c r="BE158" i="2"/>
  <c r="BE172" i="2"/>
  <c r="BE189" i="2"/>
  <c r="BE190" i="2"/>
  <c r="BE194" i="2"/>
  <c r="BE196" i="2"/>
  <c r="BE208" i="2"/>
  <c r="BE221" i="2"/>
  <c r="BE247" i="2"/>
  <c r="BE251" i="2"/>
  <c r="BE268" i="2"/>
  <c r="E85" i="3"/>
  <c r="F93" i="3"/>
  <c r="J93" i="3"/>
  <c r="F94" i="3"/>
  <c r="J94" i="3"/>
  <c r="BE128" i="3"/>
  <c r="BE136" i="3"/>
  <c r="BE139" i="3"/>
  <c r="BK132" i="3"/>
  <c r="J132" i="3" s="1"/>
  <c r="J101" i="3" s="1"/>
  <c r="BK135" i="3"/>
  <c r="J135" i="3" s="1"/>
  <c r="J102" i="3" s="1"/>
  <c r="J91" i="4"/>
  <c r="J94" i="4"/>
  <c r="E119" i="4"/>
  <c r="BE136" i="4"/>
  <c r="BE141" i="4"/>
  <c r="BE144" i="4"/>
  <c r="BE147" i="4"/>
  <c r="BE161" i="4"/>
  <c r="BE163" i="4"/>
  <c r="BE168" i="4"/>
  <c r="BE170" i="4"/>
  <c r="BE172" i="4"/>
  <c r="BE178" i="4"/>
  <c r="BE203" i="4"/>
  <c r="BE206" i="4"/>
  <c r="BE210" i="4"/>
  <c r="BE211" i="4"/>
  <c r="BE220" i="4"/>
  <c r="BE224" i="4"/>
  <c r="BE230" i="4"/>
  <c r="BE234" i="4"/>
  <c r="BE236" i="4"/>
  <c r="BE239" i="4"/>
  <c r="BE251" i="4"/>
  <c r="BE262" i="4"/>
  <c r="BE264" i="4"/>
  <c r="BE266" i="4"/>
  <c r="BE278" i="4"/>
  <c r="BE283" i="4"/>
  <c r="BK289" i="4"/>
  <c r="BK288" i="4" s="1"/>
  <c r="J288" i="4" s="1"/>
  <c r="J108" i="4" s="1"/>
  <c r="E113" i="5"/>
  <c r="BE128" i="5"/>
  <c r="BE144" i="6"/>
  <c r="BE150" i="6"/>
  <c r="BE152" i="6"/>
  <c r="BE185" i="6"/>
  <c r="BE236" i="6"/>
  <c r="BE238" i="6"/>
  <c r="BE239" i="6"/>
  <c r="E85" i="7"/>
  <c r="J91" i="7"/>
  <c r="F93" i="7"/>
  <c r="F94" i="7"/>
  <c r="J121" i="7"/>
  <c r="J122" i="7"/>
  <c r="BE128" i="7"/>
  <c r="BE130" i="7"/>
  <c r="BE131" i="7"/>
  <c r="BE133" i="7"/>
  <c r="BE136" i="7"/>
  <c r="BK132" i="7"/>
  <c r="J132" i="7" s="1"/>
  <c r="J101" i="7" s="1"/>
  <c r="BK135" i="7"/>
  <c r="J135" i="7" s="1"/>
  <c r="J102" i="7" s="1"/>
  <c r="BE133" i="2"/>
  <c r="BE140" i="2"/>
  <c r="BE149" i="2"/>
  <c r="BE150" i="2"/>
  <c r="BE151" i="2"/>
  <c r="BE163" i="2"/>
  <c r="BE177" i="2"/>
  <c r="BE180" i="2"/>
  <c r="BE187" i="2"/>
  <c r="BE199" i="2"/>
  <c r="BE207" i="2"/>
  <c r="BE216" i="2"/>
  <c r="BE254" i="2"/>
  <c r="BE255" i="2"/>
  <c r="BE257" i="2"/>
  <c r="BE261" i="2"/>
  <c r="BE264" i="2"/>
  <c r="BE133" i="3"/>
  <c r="BK138" i="3"/>
  <c r="J138" i="3" s="1"/>
  <c r="J103" i="3" s="1"/>
  <c r="J93" i="4"/>
  <c r="BE134" i="4"/>
  <c r="BE137" i="4"/>
  <c r="BE142" i="4"/>
  <c r="BE148" i="4"/>
  <c r="BE149" i="4"/>
  <c r="BE154" i="4"/>
  <c r="BE159" i="4"/>
  <c r="BE187" i="4"/>
  <c r="BE190" i="4"/>
  <c r="BE192" i="4"/>
  <c r="BE197" i="4"/>
  <c r="BE199" i="4"/>
  <c r="BE212" i="4"/>
  <c r="BE216" i="4"/>
  <c r="BE225" i="4"/>
  <c r="BE232" i="4"/>
  <c r="BE233" i="4"/>
  <c r="BE252" i="4"/>
  <c r="BE270" i="4"/>
  <c r="BE272" i="4"/>
  <c r="BE273" i="4"/>
  <c r="BE274" i="4"/>
  <c r="BE275" i="4"/>
  <c r="BE281" i="4"/>
  <c r="BE282" i="4"/>
  <c r="BE285" i="4"/>
  <c r="BE130" i="5"/>
  <c r="BE131" i="5"/>
  <c r="BE133" i="5"/>
  <c r="BK135" i="5"/>
  <c r="J135" i="5"/>
  <c r="J102" i="5" s="1"/>
  <c r="BK138" i="5"/>
  <c r="J138" i="5" s="1"/>
  <c r="J103" i="5" s="1"/>
  <c r="BE133" i="6"/>
  <c r="BE135" i="6"/>
  <c r="BE136" i="6"/>
  <c r="BE148" i="6"/>
  <c r="BE163" i="6"/>
  <c r="BE170" i="6"/>
  <c r="BE177" i="6"/>
  <c r="BE179" i="6"/>
  <c r="BE182" i="6"/>
  <c r="BE188" i="6"/>
  <c r="BE189" i="6"/>
  <c r="BE191" i="6"/>
  <c r="BE194" i="6"/>
  <c r="BE206" i="6"/>
  <c r="BE217" i="6"/>
  <c r="BE231" i="6"/>
  <c r="BE242" i="6"/>
  <c r="BK246" i="6"/>
  <c r="J246" i="6" s="1"/>
  <c r="J108" i="6" s="1"/>
  <c r="BE129" i="7"/>
  <c r="BE139" i="7"/>
  <c r="BK138" i="7"/>
  <c r="J138" i="7"/>
  <c r="J103" i="7"/>
  <c r="J36" i="6"/>
  <c r="AW102" i="1" s="1"/>
  <c r="F36" i="3"/>
  <c r="BA97" i="1"/>
  <c r="F37" i="4"/>
  <c r="BB99" i="1" s="1"/>
  <c r="F39" i="5"/>
  <c r="BD100" i="1"/>
  <c r="F36" i="7"/>
  <c r="BA103" i="1" s="1"/>
  <c r="J36" i="3"/>
  <c r="AW97" i="1" s="1"/>
  <c r="F39" i="3"/>
  <c r="BD97" i="1" s="1"/>
  <c r="F38" i="4"/>
  <c r="BC99" i="1" s="1"/>
  <c r="F36" i="6"/>
  <c r="BA102" i="1" s="1"/>
  <c r="F37" i="7"/>
  <c r="BB103" i="1" s="1"/>
  <c r="F37" i="2"/>
  <c r="BB96" i="1" s="1"/>
  <c r="F38" i="5"/>
  <c r="BC100" i="1" s="1"/>
  <c r="F38" i="2"/>
  <c r="BC96" i="1" s="1"/>
  <c r="F37" i="3"/>
  <c r="BB97" i="1" s="1"/>
  <c r="J36" i="4"/>
  <c r="AW99" i="1" s="1"/>
  <c r="J36" i="5"/>
  <c r="AW100" i="1" s="1"/>
  <c r="F39" i="6"/>
  <c r="BD102" i="1" s="1"/>
  <c r="F38" i="6"/>
  <c r="BC102" i="1" s="1"/>
  <c r="F38" i="7"/>
  <c r="BC103" i="1" s="1"/>
  <c r="F39" i="2"/>
  <c r="BD96" i="1" s="1"/>
  <c r="F37" i="5"/>
  <c r="BB100" i="1" s="1"/>
  <c r="F37" i="6"/>
  <c r="BB102" i="1" s="1"/>
  <c r="AS94" i="1"/>
  <c r="F39" i="4"/>
  <c r="BD99" i="1"/>
  <c r="F36" i="4"/>
  <c r="BA99" i="1"/>
  <c r="J36" i="2"/>
  <c r="AW96" i="1"/>
  <c r="F38" i="3"/>
  <c r="BC97" i="1"/>
  <c r="F36" i="5"/>
  <c r="BA100" i="1"/>
  <c r="J36" i="7"/>
  <c r="AW103" i="1"/>
  <c r="F39" i="7"/>
  <c r="BD103" i="1"/>
  <c r="F36" i="2"/>
  <c r="BA96" i="1"/>
  <c r="BK126" i="5" l="1"/>
  <c r="J126" i="5"/>
  <c r="J99" i="5" s="1"/>
  <c r="R132" i="4"/>
  <c r="R131" i="4" s="1"/>
  <c r="P132" i="4"/>
  <c r="P131" i="4" s="1"/>
  <c r="AU99" i="1" s="1"/>
  <c r="AU98" i="1" s="1"/>
  <c r="T131" i="6"/>
  <c r="T130" i="6"/>
  <c r="R129" i="2"/>
  <c r="R128" i="2"/>
  <c r="BK129" i="2"/>
  <c r="J129" i="2"/>
  <c r="J99" i="2" s="1"/>
  <c r="R131" i="6"/>
  <c r="R130" i="6" s="1"/>
  <c r="T129" i="2"/>
  <c r="T128" i="2" s="1"/>
  <c r="P131" i="6"/>
  <c r="P130" i="6" s="1"/>
  <c r="AU102" i="1" s="1"/>
  <c r="AU101" i="1" s="1"/>
  <c r="P129" i="2"/>
  <c r="P128" i="2"/>
  <c r="AU96" i="1" s="1"/>
  <c r="AU95" i="1" s="1"/>
  <c r="T132" i="4"/>
  <c r="T131" i="4" s="1"/>
  <c r="J130" i="2"/>
  <c r="J100" i="2" s="1"/>
  <c r="BK132" i="4"/>
  <c r="BK131" i="4" s="1"/>
  <c r="J131" i="4" s="1"/>
  <c r="J32" i="4" s="1"/>
  <c r="AG99" i="1" s="1"/>
  <c r="AN99" i="1" s="1"/>
  <c r="J127" i="5"/>
  <c r="J100" i="5"/>
  <c r="BK131" i="6"/>
  <c r="J131" i="6"/>
  <c r="J99" i="6" s="1"/>
  <c r="J289" i="4"/>
  <c r="J109" i="4" s="1"/>
  <c r="BK245" i="6"/>
  <c r="J245" i="6" s="1"/>
  <c r="J107" i="6" s="1"/>
  <c r="BK126" i="7"/>
  <c r="J126" i="7"/>
  <c r="J99" i="7" s="1"/>
  <c r="BK126" i="3"/>
  <c r="BK125" i="3" s="1"/>
  <c r="J125" i="3" s="1"/>
  <c r="J98" i="3" s="1"/>
  <c r="BB101" i="1"/>
  <c r="AX101" i="1" s="1"/>
  <c r="BC95" i="1"/>
  <c r="BA98" i="1"/>
  <c r="AW98" i="1" s="1"/>
  <c r="F35" i="3"/>
  <c r="AZ97" i="1" s="1"/>
  <c r="BD95" i="1"/>
  <c r="BC98" i="1"/>
  <c r="AY98" i="1" s="1"/>
  <c r="BD101" i="1"/>
  <c r="J35" i="2"/>
  <c r="AV96" i="1" s="1"/>
  <c r="AT96" i="1" s="1"/>
  <c r="J35" i="4"/>
  <c r="AV99" i="1"/>
  <c r="AT99" i="1"/>
  <c r="BB98" i="1"/>
  <c r="AX98" i="1"/>
  <c r="J35" i="5"/>
  <c r="AV100" i="1" s="1"/>
  <c r="AT100" i="1" s="1"/>
  <c r="BA101" i="1"/>
  <c r="AW101" i="1"/>
  <c r="F35" i="6"/>
  <c r="AZ102" i="1" s="1"/>
  <c r="F35" i="7"/>
  <c r="AZ103" i="1"/>
  <c r="BD98" i="1"/>
  <c r="F35" i="4"/>
  <c r="AZ99" i="1" s="1"/>
  <c r="BB95" i="1"/>
  <c r="AX95" i="1" s="1"/>
  <c r="F35" i="2"/>
  <c r="AZ96" i="1" s="1"/>
  <c r="J35" i="3"/>
  <c r="AV97" i="1" s="1"/>
  <c r="AT97" i="1" s="1"/>
  <c r="J35" i="6"/>
  <c r="AV102" i="1"/>
  <c r="AT102" i="1" s="1"/>
  <c r="BA95" i="1"/>
  <c r="BA94" i="1" s="1"/>
  <c r="W30" i="1" s="1"/>
  <c r="BC101" i="1"/>
  <c r="AY101" i="1"/>
  <c r="F35" i="5"/>
  <c r="AZ100" i="1"/>
  <c r="J35" i="7"/>
  <c r="AV103" i="1"/>
  <c r="AT103" i="1" s="1"/>
  <c r="J41" i="4" l="1"/>
  <c r="J132" i="4"/>
  <c r="J99" i="4" s="1"/>
  <c r="BK125" i="5"/>
  <c r="J125" i="5"/>
  <c r="J98" i="5"/>
  <c r="BK128" i="2"/>
  <c r="J128" i="2"/>
  <c r="J98" i="4"/>
  <c r="BK130" i="6"/>
  <c r="J130" i="6" s="1"/>
  <c r="J98" i="6" s="1"/>
  <c r="J126" i="3"/>
  <c r="J99" i="3"/>
  <c r="BK125" i="7"/>
  <c r="J125" i="7"/>
  <c r="J98" i="7"/>
  <c r="AU94" i="1"/>
  <c r="BC94" i="1"/>
  <c r="W32" i="1" s="1"/>
  <c r="BD94" i="1"/>
  <c r="W33" i="1"/>
  <c r="AZ95" i="1"/>
  <c r="AZ98" i="1"/>
  <c r="AV98" i="1"/>
  <c r="AT98" i="1"/>
  <c r="AW95" i="1"/>
  <c r="J32" i="3"/>
  <c r="AG97" i="1"/>
  <c r="AN97" i="1"/>
  <c r="AW94" i="1"/>
  <c r="AK30" i="1" s="1"/>
  <c r="AZ101" i="1"/>
  <c r="AV101" i="1"/>
  <c r="AT101" i="1" s="1"/>
  <c r="BB94" i="1"/>
  <c r="W31" i="1"/>
  <c r="J32" i="2"/>
  <c r="AG96" i="1" s="1"/>
  <c r="AN96" i="1" s="1"/>
  <c r="AY95" i="1"/>
  <c r="J98" i="2" l="1"/>
  <c r="J41" i="3"/>
  <c r="J41" i="2"/>
  <c r="AZ94" i="1"/>
  <c r="AV94" i="1" s="1"/>
  <c r="AK29" i="1" s="1"/>
  <c r="AX94" i="1"/>
  <c r="AY94" i="1"/>
  <c r="J32" i="7"/>
  <c r="AG103" i="1"/>
  <c r="AN103" i="1"/>
  <c r="AG95" i="1"/>
  <c r="J32" i="5"/>
  <c r="AG100" i="1"/>
  <c r="AN100" i="1"/>
  <c r="AV95" i="1"/>
  <c r="AT95" i="1" s="1"/>
  <c r="J32" i="6"/>
  <c r="AG102" i="1"/>
  <c r="AN102" i="1"/>
  <c r="J41" i="5" l="1"/>
  <c r="J41" i="7"/>
  <c r="AN95" i="1"/>
  <c r="J41" i="6"/>
  <c r="AG101" i="1"/>
  <c r="AN101" i="1"/>
  <c r="AG98" i="1"/>
  <c r="AN98" i="1" s="1"/>
  <c r="AT94" i="1"/>
  <c r="W29" i="1"/>
  <c r="AG94" i="1" l="1"/>
  <c r="AK26" i="1"/>
  <c r="AK35" i="1"/>
  <c r="AN94" i="1" l="1"/>
</calcChain>
</file>

<file path=xl/sharedStrings.xml><?xml version="1.0" encoding="utf-8"?>
<sst xmlns="http://schemas.openxmlformats.org/spreadsheetml/2006/main" count="5958" uniqueCount="736">
  <si>
    <t>Export Komplet</t>
  </si>
  <si>
    <t/>
  </si>
  <si>
    <t>2.0</t>
  </si>
  <si>
    <t>ZAMOK</t>
  </si>
  <si>
    <t>False</t>
  </si>
  <si>
    <t>{1970cfb3-a4e4-42a6-b2d1-1cadab232632}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</si>
  <si>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</si>
  <si>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</si>
  <si>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</si>
  <si>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</si>
  <si>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</si>
  <si>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</si>
  <si>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</si>
  <si>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</si>
  <si>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2020/03/HK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</si>
  <si>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</si>
  <si>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</si>
  <si>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mostů na trati Jičín - Libuň</t>
  </si>
  <si>
    <t>KSO:</t>
  </si>
  <si>
    <t>CC-CZ:</t>
  </si>
  <si>
    <t>Místo:</t>
  </si>
  <si>
    <t xml:space="preserve"> </t>
  </si>
  <si>
    <t>Datum:</t>
  </si>
  <si>
    <t>3. 3. 2020</t>
  </si>
  <si>
    <t>Zadavatel:</t>
  </si>
  <si>
    <t>IČ:</t>
  </si>
  <si>
    <t>Správa železnic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</si>
  <si>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</si>
  <si>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</si>
  <si>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</si>
  <si>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</si>
  <si>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</si>
  <si>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</si>
  <si>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</si>
  <si>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</si>
  <si>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</si>
  <si>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</si>
  <si>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</si>
  <si>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</si>
  <si>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</si>
  <si>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</si>
  <si>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</si>
  <si>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</si>
  <si>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</si>
  <si>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</si>
  <si>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</si>
  <si>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</si>
  <si>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</si>
  <si>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</si>
  <si>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</si>
  <si>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</si>
  <si>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</si>
  <si>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</si>
  <si>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</si>
  <si>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</si>
  <si>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</si>
  <si>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</si>
  <si>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</si>
  <si>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</si>
  <si>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</si>
  <si>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</si>
  <si>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</si>
  <si>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</si>
  <si>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</si>
  <si>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</si>
  <si>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</si>
  <si>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</si>
  <si>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</si>
  <si>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</si>
  <si>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</si>
  <si>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</si>
  <si>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</si>
  <si>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</si>
  <si>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</si>
  <si>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</si>
  <si>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</si>
  <si>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</si>
  <si>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</si>
  <si>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2020/03/01/SO 01</t>
  </si>
  <si>
    <t>Most v km 4,530</t>
  </si>
  <si>
    <t>STA</t>
  </si>
  <si>
    <t>1</t>
  </si>
  <si>
    <t>{5510a886-f42e-469b-b34d-2a4e0e022f25}</t>
  </si>
  <si>
    <t>2</t>
  </si>
  <si>
    <t>/</t>
  </si>
  <si>
    <t>2020/03/1.1/SO 01</t>
  </si>
  <si>
    <t>stavební část</t>
  </si>
  <si>
    <t>Soupis</t>
  </si>
  <si>
    <t>{7d9cb9a4-7fba-4897-b8d0-a4195fdca698}</t>
  </si>
  <si>
    <t>2020/03/1.2/SO 01</t>
  </si>
  <si>
    <t>vedlejší rozpočtové náklady</t>
  </si>
  <si>
    <t>{e29570ba-e395-47da-9d1e-a3d1aea53f5b}</t>
  </si>
  <si>
    <t>2020/03/02/SO 02</t>
  </si>
  <si>
    <t>Most v km 4,630</t>
  </si>
  <si>
    <t>{49fd244a-5525-4391-be2d-5d694d6dc4fd}</t>
  </si>
  <si>
    <t>2020/03/2.1/SO 02</t>
  </si>
  <si>
    <t>{2c158d8c-fa6e-407d-9f70-84224db698e7}</t>
  </si>
  <si>
    <t>2020/03/2.2/SO 02</t>
  </si>
  <si>
    <t>{b378a53f-5d02-4de0-b65a-9629dfe6785f}</t>
  </si>
  <si>
    <t>2020/03/03/SO 03</t>
  </si>
  <si>
    <t>Most v km 9,570</t>
  </si>
  <si>
    <t>{f9491bd6-4d7a-492e-8e8a-ab4c60bfcebb}</t>
  </si>
  <si>
    <t>2020/03/3.1/SO 03</t>
  </si>
  <si>
    <t>{a2743925-9126-468a-9598-5d65c94bf2d6}</t>
  </si>
  <si>
    <t>2020/03/3.2/SO 03</t>
  </si>
  <si>
    <t>{b2590e6d-de02-4444-a4d4-ccd991e1b489}</t>
  </si>
  <si>
    <t>KRYCÍ LIST SOUPISU PRACÍ</t>
  </si>
  <si>
    <t>Objekt:</t>
  </si>
  <si>
    <t>2020/03/01/SO 01 - Most v km 4,530</t>
  </si>
  <si>
    <t>Soupis:</t>
  </si>
  <si>
    <t>2020/03/1.1/SO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</si>
  <si>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</si>
  <si>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</si>
  <si>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</si>
  <si>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</si>
  <si>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</si>
  <si>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</si>
  <si>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</si>
  <si>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</si>
  <si>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</si>
  <si>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</si>
  <si>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</si>
  <si>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</si>
  <si>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</si>
  <si>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</si>
  <si>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</si>
  <si>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</si>
  <si>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</si>
  <si>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</si>
  <si>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</si>
  <si>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</si>
  <si>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</si>
  <si>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</si>
  <si>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</si>
  <si>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</si>
  <si>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</si>
  <si>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</si>
  <si>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</si>
  <si>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</si>
  <si>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</si>
  <si>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</si>
  <si>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</si>
  <si>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</si>
  <si>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</si>
  <si>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</si>
  <si>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2020 01</t>
  </si>
  <si>
    <t>4</t>
  </si>
  <si>
    <t>1960849496</t>
  </si>
  <si>
    <t>111201401</t>
  </si>
  <si>
    <t>Spálení křovin a stromů průměru kmene do 100 mm</t>
  </si>
  <si>
    <t>-2039433583</t>
  </si>
  <si>
    <t>3</t>
  </si>
  <si>
    <t>112251103</t>
  </si>
  <si>
    <t>Odstranění pařezů D do 700 mm</t>
  </si>
  <si>
    <t>kus</t>
  </si>
  <si>
    <t>417713323</t>
  </si>
  <si>
    <t>VV</t>
  </si>
  <si>
    <t>33 "římsa a křídla vlevo"</t>
  </si>
  <si>
    <t>1 "kořen na vtoku"</t>
  </si>
  <si>
    <t>3 "křídla vpravo"</t>
  </si>
  <si>
    <t>5 "římsa vpravo"</t>
  </si>
  <si>
    <t>Součet</t>
  </si>
  <si>
    <t>115001106</t>
  </si>
  <si>
    <t>Převedení vody potrubím DN do 900</t>
  </si>
  <si>
    <t>m</t>
  </si>
  <si>
    <t>528778184</t>
  </si>
  <si>
    <t>5</t>
  </si>
  <si>
    <t>120901123</t>
  </si>
  <si>
    <t>Bourání zdiva z ŽB nebo předpjatého betonu v odkopávkách nebo prokopávkách ručně</t>
  </si>
  <si>
    <t>m3</t>
  </si>
  <si>
    <t>-1292270221</t>
  </si>
  <si>
    <t>(0,4*0,4*0,4)*14 "betonové patky pod zábradlím pouze seříznout do úrovně stráně, zbytek ponechat"</t>
  </si>
  <si>
    <t>6</t>
  </si>
  <si>
    <t>122312511</t>
  </si>
  <si>
    <t>Odkopávky a prokopávky nezapažené pro železnice v soudržné hornině třídy těžitelnosti II, skupiny 4 objem do 10 m3 ručně</t>
  </si>
  <si>
    <t>508010620</t>
  </si>
  <si>
    <t>100*0,2 "odtěžení zeminy pro zřízení dlažeb"</t>
  </si>
  <si>
    <t>7</t>
  </si>
  <si>
    <t>151301101</t>
  </si>
  <si>
    <t>Zřízení hnaného pažení a rozepření stěn rýh hl do 2 m</t>
  </si>
  <si>
    <t>451301570</t>
  </si>
  <si>
    <t>10+(7+7)</t>
  </si>
  <si>
    <t>8</t>
  </si>
  <si>
    <t>151301111</t>
  </si>
  <si>
    <t>Odstranění hnaného pažení a rozepření stěn rýh hl do 2 m</t>
  </si>
  <si>
    <t>-630013727</t>
  </si>
  <si>
    <t>9</t>
  </si>
  <si>
    <t>162201404</t>
  </si>
  <si>
    <t>Vodorovné přemístění větví stromů listnatých do 1 km D kmene do 900 mm</t>
  </si>
  <si>
    <t>1645773955</t>
  </si>
  <si>
    <t>10</t>
  </si>
  <si>
    <t>162211211</t>
  </si>
  <si>
    <t>Vodorovné přemístění do 10 m nošením výkopku z horniny třídy těžitelnosti II, skupiny 4 a 5</t>
  </si>
  <si>
    <t>1171094795</t>
  </si>
  <si>
    <t>11</t>
  </si>
  <si>
    <t>182151112</t>
  </si>
  <si>
    <t>Svahování v zářezech v hornině třídy těžitelnosti II, skupiny 4 a 5</t>
  </si>
  <si>
    <t>-1920428772</t>
  </si>
  <si>
    <t>12</t>
  </si>
  <si>
    <t>182311123</t>
  </si>
  <si>
    <t>Rozprostření ornice ve svahu přes 1:5 tl vrstvy do 200 mm ručně</t>
  </si>
  <si>
    <t>-320039262</t>
  </si>
  <si>
    <t>13</t>
  </si>
  <si>
    <t>938131111</t>
  </si>
  <si>
    <t>Odstranění přebytečné zeminy (nánosů) u říms průčelního zdiva a křídel ručně</t>
  </si>
  <si>
    <t>-695938955</t>
  </si>
  <si>
    <t>(13,4+10,8+8,35+8)*1*0,3 "za křídli mostu"</t>
  </si>
  <si>
    <t>13*1*0,02 "pod mostem"</t>
  </si>
  <si>
    <t>8*1,2*01 "nad římsou vpravo pro zřízení žb ř."</t>
  </si>
  <si>
    <t>8*1,2*1 "nad římsou vlevo  pro zřízení žb ř."</t>
  </si>
  <si>
    <t>14</t>
  </si>
  <si>
    <t>153191121</t>
  </si>
  <si>
    <t>Zřízení těsnění hradicích stěn ze zhutněné sypaniny</t>
  </si>
  <si>
    <t>1183173853</t>
  </si>
  <si>
    <t>153191131</t>
  </si>
  <si>
    <t>Odstranění těsnění hradicích stěn ze zhutněné sypaniny</t>
  </si>
  <si>
    <t>1608211355</t>
  </si>
  <si>
    <t>16</t>
  </si>
  <si>
    <t>M</t>
  </si>
  <si>
    <t>58125110</t>
  </si>
  <si>
    <t>jíl surový kusový</t>
  </si>
  <si>
    <t>t</t>
  </si>
  <si>
    <t>124144411</t>
  </si>
  <si>
    <t>Zakládání</t>
  </si>
  <si>
    <t>17</t>
  </si>
  <si>
    <t>274313611</t>
  </si>
  <si>
    <t>Základové pásy z betonu tř. C 16/20</t>
  </si>
  <si>
    <t>1796377542</t>
  </si>
  <si>
    <t>(0,6*0,6*1)*4 "základové patky za křídly pro uložení konců říms</t>
  </si>
  <si>
    <t>18</t>
  </si>
  <si>
    <t>274352111</t>
  </si>
  <si>
    <t>Bednění základových pasů rovné ztracené (neodbedněné)</t>
  </si>
  <si>
    <t>704034293</t>
  </si>
  <si>
    <t>(0,6+0,6+1+1)*4</t>
  </si>
  <si>
    <t>19</t>
  </si>
  <si>
    <t>977131119</t>
  </si>
  <si>
    <t>Vrty příklepovými vrtáky D do 32 mm do cihelného zdiva nebo prostého betonu</t>
  </si>
  <si>
    <t>1565024822</t>
  </si>
  <si>
    <t>P</t>
  </si>
  <si>
    <t>Poznámka k položce:_x000D_
vrty rastr 1vrt/1m2 délka 0,5m. Vrty základů délka 0,7m</t>
  </si>
  <si>
    <t>"20vrtů základů " 20*1*0,7</t>
  </si>
  <si>
    <t>"60 vrtů opěr" (20*2)*1,5*0,5</t>
  </si>
  <si>
    <t>20</t>
  </si>
  <si>
    <t>282604112</t>
  </si>
  <si>
    <t>Injektování aktivovanými směsmi vysokotlaké vzestupné tlakem do 2 MPa</t>
  </si>
  <si>
    <t>hod</t>
  </si>
  <si>
    <t>-1968968432</t>
  </si>
  <si>
    <t>(80)*0,4</t>
  </si>
  <si>
    <t>58521113</t>
  </si>
  <si>
    <t>cement portlandský CEM I 52,5MPa</t>
  </si>
  <si>
    <t>-34133809</t>
  </si>
  <si>
    <t>(40+20)*0,1</t>
  </si>
  <si>
    <t>22</t>
  </si>
  <si>
    <t>24552555</t>
  </si>
  <si>
    <t>přísada do betonových injektáží</t>
  </si>
  <si>
    <t>kg</t>
  </si>
  <si>
    <t>1263254154</t>
  </si>
  <si>
    <t>"0,8% z poměru cementu" (6000/100)*0,8</t>
  </si>
  <si>
    <t>Svislé a kompletní konstrukce</t>
  </si>
  <si>
    <t>23</t>
  </si>
  <si>
    <t>317171126</t>
  </si>
  <si>
    <t>Kotvení monolitického betonu římsy do mostovky kotvou do vývrtu</t>
  </si>
  <si>
    <t>-1866771144</t>
  </si>
  <si>
    <t>Poznámka k položce:_x000D_
2ks/bm římsy</t>
  </si>
  <si>
    <t>14*3</t>
  </si>
  <si>
    <t>24</t>
  </si>
  <si>
    <t>13021039</t>
  </si>
  <si>
    <t>tyč ocelová žebírková DIN 488 výztuž do betonu D 25mm</t>
  </si>
  <si>
    <t>-465988483</t>
  </si>
  <si>
    <t>Poznámka k položce:_x000D_
Hmotnost: 3,85 kg/m</t>
  </si>
  <si>
    <t>0,1 "propojení základu a gabionu"</t>
  </si>
  <si>
    <t>25</t>
  </si>
  <si>
    <t>317321118</t>
  </si>
  <si>
    <t>Mostní římsy ze ŽB C 30/37</t>
  </si>
  <si>
    <t>-786735762</t>
  </si>
  <si>
    <t>Poznámka k položce:_x000D_
ŽB římsa tvaru L tl.0,4-0,5 výška 0,6m základna 1,0m</t>
  </si>
  <si>
    <t>(((0,5*0,6)+(0,4*0,4))*7)*2</t>
  </si>
  <si>
    <t>6,44*1,2 'Přepočtené koeficientem množství</t>
  </si>
  <si>
    <t>26</t>
  </si>
  <si>
    <t>317353121</t>
  </si>
  <si>
    <t>Bednění mostních říms všech tvarů - zřízení</t>
  </si>
  <si>
    <t>1640604345</t>
  </si>
  <si>
    <t>((0,5+0,5)*7)*2+(0,5*4)</t>
  </si>
  <si>
    <t>27</t>
  </si>
  <si>
    <t>317353221</t>
  </si>
  <si>
    <t>Bednění mostních říms všech tvarů - odstranění</t>
  </si>
  <si>
    <t>-834922919</t>
  </si>
  <si>
    <t>28</t>
  </si>
  <si>
    <t>317361116</t>
  </si>
  <si>
    <t>Výztuž mostních říms z betonářské oceli 10 505</t>
  </si>
  <si>
    <t>576577602</t>
  </si>
  <si>
    <t>7,728*0,15</t>
  </si>
  <si>
    <t>29</t>
  </si>
  <si>
    <t>334951113</t>
  </si>
  <si>
    <t>Podpěrné skruže dočasné ze dřeva z hranolů - zřízení</t>
  </si>
  <si>
    <t>-597056564</t>
  </si>
  <si>
    <t>Poznámka k položce:_x000D_
podepření bednění říms</t>
  </si>
  <si>
    <t>30</t>
  </si>
  <si>
    <t>334952113</t>
  </si>
  <si>
    <t>Podpěrné skruže dočasné ze dřeva z hranolů - odstranění</t>
  </si>
  <si>
    <t>-69102307</t>
  </si>
  <si>
    <t>Vodorovné konstrukce</t>
  </si>
  <si>
    <t>31</t>
  </si>
  <si>
    <t>451476111</t>
  </si>
  <si>
    <t>Podkladní vrstva pod ložiska z plastbetonu první vrstva tl 10 mm</t>
  </si>
  <si>
    <t>1326491628</t>
  </si>
  <si>
    <t>Poznámka k položce:_x000D_
podlití sloupků zábradlí</t>
  </si>
  <si>
    <t>(0,3*0,3)*16</t>
  </si>
  <si>
    <t>32</t>
  </si>
  <si>
    <t>451476112</t>
  </si>
  <si>
    <t>Podkladní vrstva pod ložiska z plastbetonu další vrstvy tl 10 mm</t>
  </si>
  <si>
    <t>1609858003</t>
  </si>
  <si>
    <t>1,44*2 'Přepočtené koeficientem množství</t>
  </si>
  <si>
    <t>33</t>
  </si>
  <si>
    <t>465511512</t>
  </si>
  <si>
    <t>Dlažba z lomového kamene do malty s vyplněním spár maltou a vyspárováním plocha do 20 m2 tl 250 mm</t>
  </si>
  <si>
    <t>-2138327139</t>
  </si>
  <si>
    <t>9,8*1,2 "uvnitř otvoru"</t>
  </si>
  <si>
    <t>8,35*1,2"chodník u vtoku"</t>
  </si>
  <si>
    <t>6*1,2"chodník u výtoku"</t>
  </si>
  <si>
    <t>(10,9*3)+(13,4*2)+(8*6/2)"zádlažba u křídel"</t>
  </si>
  <si>
    <t>34</t>
  </si>
  <si>
    <t>451314111</t>
  </si>
  <si>
    <t>Podklad pod dlažbu z betonu prostého C 20/25 tl přes 200 do 250 mm</t>
  </si>
  <si>
    <t>-767920709</t>
  </si>
  <si>
    <t>35</t>
  </si>
  <si>
    <t>451571221</t>
  </si>
  <si>
    <t>Podklad pod dlažbu ze štěrkopísku tl do 100 mm</t>
  </si>
  <si>
    <t>-1083372883</t>
  </si>
  <si>
    <t>36</t>
  </si>
  <si>
    <t>465518317</t>
  </si>
  <si>
    <t>Oprava dlažeb z lomového kamene na maltu s vyspárováním do 20 m2 bez dodání kamene tl 300 mm</t>
  </si>
  <si>
    <t>902101406</t>
  </si>
  <si>
    <t>"stávající dlažba" (10,4*2)+(3*7/2)+(10*4)</t>
  </si>
  <si>
    <t>Ostatní konstrukce a práce, bourání</t>
  </si>
  <si>
    <t>37</t>
  </si>
  <si>
    <t>966075141</t>
  </si>
  <si>
    <t>Odstranění kovového zábradlí vcelku</t>
  </si>
  <si>
    <t>-1308675954</t>
  </si>
  <si>
    <t>13*2 "2x zábradlí"</t>
  </si>
  <si>
    <t>38</t>
  </si>
  <si>
    <t>911121211</t>
  </si>
  <si>
    <t>Výroba ocelového zábradli při opravách mostů</t>
  </si>
  <si>
    <t>1196027297</t>
  </si>
  <si>
    <t>7*2</t>
  </si>
  <si>
    <t>39</t>
  </si>
  <si>
    <t>911121311</t>
  </si>
  <si>
    <t>Montáž ocelového zábradli při opravách mostů</t>
  </si>
  <si>
    <t>1509176798</t>
  </si>
  <si>
    <t>40</t>
  </si>
  <si>
    <t>13011064</t>
  </si>
  <si>
    <t>úhelník ocelový rovnostranný jakost 11 375 50x50x4mm</t>
  </si>
  <si>
    <t>2041038355</t>
  </si>
  <si>
    <t>((7*6)*3,06)/1000 "madla"</t>
  </si>
  <si>
    <t>41</t>
  </si>
  <si>
    <t>13010428</t>
  </si>
  <si>
    <t>úhelník ocelový rovnostranný jakost 11 375 70x70x6mm</t>
  </si>
  <si>
    <t>-14163401</t>
  </si>
  <si>
    <t>Poznámka k položce:_x000D_
Hmotnost: 6,40 kg/m</t>
  </si>
  <si>
    <t>42</t>
  </si>
  <si>
    <t>13611238</t>
  </si>
  <si>
    <t>plech ocelový hladký jakost S 235 JR tl 15mm tabule</t>
  </si>
  <si>
    <t>-1317895380</t>
  </si>
  <si>
    <t>Poznámka k položce:_x000D_
Hmotnost 720 kg/kus</t>
  </si>
  <si>
    <t>(0,0625*0,096)*16</t>
  </si>
  <si>
    <t>43</t>
  </si>
  <si>
    <t>941111121</t>
  </si>
  <si>
    <t>Montáž lešení řadového trubkového lehkého s podlahami zatížení do 200 kg/m2 š do 1,2 m v do 10 m</t>
  </si>
  <si>
    <t>-712964096</t>
  </si>
  <si>
    <t>5*9,8 "klenba"</t>
  </si>
  <si>
    <t>2,5*9,8 "OP1"</t>
  </si>
  <si>
    <t>2,5*9,8 "OP2"</t>
  </si>
  <si>
    <t>20+6 "levé křídlo OP1"</t>
  </si>
  <si>
    <t>25 +7"levé křídlo OP2"</t>
  </si>
  <si>
    <t>15+4 "pravé křídlo OP1"</t>
  </si>
  <si>
    <t>((6*1)*2)+((2,9*1,5)*4) "čela"</t>
  </si>
  <si>
    <t>44</t>
  </si>
  <si>
    <t>941111221</t>
  </si>
  <si>
    <t>Příplatek k lešení řadovému trubkovému lehkému s podlahami š 1,2 m v 10 m za první a ZKD den použití</t>
  </si>
  <si>
    <t>192859018</t>
  </si>
  <si>
    <t>223,400*30</t>
  </si>
  <si>
    <t>45</t>
  </si>
  <si>
    <t>941111821</t>
  </si>
  <si>
    <t>Demontáž lešení řadového trubkového lehkého s podlahami zatížení do 200 kg/m2 š do 1,2 m v do 10 m</t>
  </si>
  <si>
    <t>-955185875</t>
  </si>
  <si>
    <t>46</t>
  </si>
  <si>
    <t>985121101</t>
  </si>
  <si>
    <t>Tryskání degradovaného betonu stěn a rubu kleneb sušeným pískem</t>
  </si>
  <si>
    <t>1310862870</t>
  </si>
  <si>
    <t>47</t>
  </si>
  <si>
    <t>985142212</t>
  </si>
  <si>
    <t>Vysekání spojovací hmoty ze spár zdiva hl přes 40 mm dl do 12 m/m2</t>
  </si>
  <si>
    <t>-351292193</t>
  </si>
  <si>
    <t>223,400*0,5 "50% po otryskání"</t>
  </si>
  <si>
    <t>48</t>
  </si>
  <si>
    <t>985223211</t>
  </si>
  <si>
    <t>Přezdívání kamenného zdiva do aktivované malty do 3 m3</t>
  </si>
  <si>
    <t>428640055</t>
  </si>
  <si>
    <t>4*3*0,5 "opěrná zídka na výtokové části"</t>
  </si>
  <si>
    <t>49</t>
  </si>
  <si>
    <t>114203201</t>
  </si>
  <si>
    <t>Očištění lomového kamene nebo betonových tvárnic od hlíny nebo písku</t>
  </si>
  <si>
    <t>1563370960</t>
  </si>
  <si>
    <t>50</t>
  </si>
  <si>
    <t>114203301</t>
  </si>
  <si>
    <t>Třídění lomového kamene nebo betonových tvárnic podle druhu, velikosti nebo tvaru</t>
  </si>
  <si>
    <t>258726782</t>
  </si>
  <si>
    <t>51</t>
  </si>
  <si>
    <t>114203401</t>
  </si>
  <si>
    <t>Srovnání lomového kamene nebo betonových tvárnic s přemístěním do 10 m</t>
  </si>
  <si>
    <t>277119390</t>
  </si>
  <si>
    <t>52</t>
  </si>
  <si>
    <t>58381079</t>
  </si>
  <si>
    <t>hranoly lámané pro řádkové zdivo 20x20x40cm</t>
  </si>
  <si>
    <t>-2081651369</t>
  </si>
  <si>
    <t>3*0,5*2,4</t>
  </si>
  <si>
    <t>53</t>
  </si>
  <si>
    <t>985232112</t>
  </si>
  <si>
    <t>Hloubkové spárování zdiva aktivovanou maltou spára hl do 80 mm dl do 12 m/m2</t>
  </si>
  <si>
    <t>-902395356</t>
  </si>
  <si>
    <t>4*3 "zídka na výtoku"</t>
  </si>
  <si>
    <t>54</t>
  </si>
  <si>
    <t>985441112</t>
  </si>
  <si>
    <t>Přídavná šroubovitá nerezová výztuž 1 táhlo D 6 mm v drážce v cihelném zdivu hl do 70 mm</t>
  </si>
  <si>
    <t>-1536472231</t>
  </si>
  <si>
    <t xml:space="preserve">(9*3)*2 </t>
  </si>
  <si>
    <t>997</t>
  </si>
  <si>
    <t>Přesun sutě</t>
  </si>
  <si>
    <t>55</t>
  </si>
  <si>
    <t>997221611</t>
  </si>
  <si>
    <t>Nakládání suti na dopravní prostředky pro vodorovnou dopravu</t>
  </si>
  <si>
    <t>951723574</t>
  </si>
  <si>
    <t>56</t>
  </si>
  <si>
    <t>997006512</t>
  </si>
  <si>
    <t>Vodorovné doprava suti s naložením a složením na skládku do 1 km</t>
  </si>
  <si>
    <t>1994244738</t>
  </si>
  <si>
    <t>57</t>
  </si>
  <si>
    <t>997006519</t>
  </si>
  <si>
    <t>Příplatek k vodorovnému přemístění suti na skládku ZKD 1 km přes 1 km</t>
  </si>
  <si>
    <t>-224187448</t>
  </si>
  <si>
    <t>110,322*20 'Přepočtené koeficientem množství</t>
  </si>
  <si>
    <t>58</t>
  </si>
  <si>
    <t>997013801</t>
  </si>
  <si>
    <t>Poplatek za uložení na skládce (skládkovné) stavebního odpadu betonového kód odpadu 170 101</t>
  </si>
  <si>
    <t>CS ÚRS 2019 01</t>
  </si>
  <si>
    <t>-1925141909</t>
  </si>
  <si>
    <t>59</t>
  </si>
  <si>
    <t>997211111</t>
  </si>
  <si>
    <t>Svislá doprava suti na v 3,5 m</t>
  </si>
  <si>
    <t>280906414</t>
  </si>
  <si>
    <t>998</t>
  </si>
  <si>
    <t>Přesun hmot</t>
  </si>
  <si>
    <t>60</t>
  </si>
  <si>
    <t>998212111</t>
  </si>
  <si>
    <t>Přesun hmot pro mosty zděné, monolitické betonové nebo ocelové v do 20 m</t>
  </si>
  <si>
    <t>306782653</t>
  </si>
  <si>
    <t>61</t>
  </si>
  <si>
    <t>998212192</t>
  </si>
  <si>
    <t>Příplatek k přesunu hmot pro mosty zděné nebo monolitické za zvětšený přesun do 2000 m</t>
  </si>
  <si>
    <t>-1451652726</t>
  </si>
  <si>
    <t>2020/03/1.2/SO 01 -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</si>
  <si>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</si>
  <si>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</si>
  <si>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</si>
  <si>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</si>
  <si>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</si>
  <si>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</si>
  <si>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</si>
  <si>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</si>
  <si>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</si>
  <si>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</si>
  <si>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</si>
  <si>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</si>
  <si>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369729960</t>
  </si>
  <si>
    <t>032403000</t>
  </si>
  <si>
    <t>Provizorní komunikace</t>
  </si>
  <si>
    <t>256344821</t>
  </si>
  <si>
    <t>034002000</t>
  </si>
  <si>
    <t>Zabezpečení staveniště</t>
  </si>
  <si>
    <t>-1679852695</t>
  </si>
  <si>
    <t>039002000</t>
  </si>
  <si>
    <t>Zrušení zařízení staveniště</t>
  </si>
  <si>
    <t>1253757982</t>
  </si>
  <si>
    <t>VRN4</t>
  </si>
  <si>
    <t>Inženýrská činnost</t>
  </si>
  <si>
    <t>041903000</t>
  </si>
  <si>
    <t>Dozor jiné osoby</t>
  </si>
  <si>
    <t>1654259713</t>
  </si>
  <si>
    <t>2*3*8*3</t>
  </si>
  <si>
    <t>VRN6</t>
  </si>
  <si>
    <t>Územní vlivy</t>
  </si>
  <si>
    <t>060001000</t>
  </si>
  <si>
    <t>-1636894149</t>
  </si>
  <si>
    <t>Poznámka k položce:_x000D_
pronájem přístupových ploch a rekultivace</t>
  </si>
  <si>
    <t>VRN7</t>
  </si>
  <si>
    <t>Provozní vlivy</t>
  </si>
  <si>
    <t>074002000</t>
  </si>
  <si>
    <t>Železniční a městský kolejový provoz</t>
  </si>
  <si>
    <t>1304789163</t>
  </si>
  <si>
    <t>2020/03/02/SO 02 - Most v km 4,630</t>
  </si>
  <si>
    <t>2020/03/2.1/SO 02 - stavební část</t>
  </si>
  <si>
    <t xml:space="preserve">    8 - Přibetonávka opěr</t>
  </si>
  <si>
    <t>PSV - Práce a dodávky PSV</t>
  </si>
  <si>
    <t xml:space="preserve">    783 - Dokončovací práce - nátěry</t>
  </si>
  <si>
    <t>-413259887</t>
  </si>
  <si>
    <t>-724553506</t>
  </si>
  <si>
    <t>-278417509</t>
  </si>
  <si>
    <t>-1433362953</t>
  </si>
  <si>
    <t>245*0,2 "odtěžení zeminy pro zřízení dlažeb"</t>
  </si>
  <si>
    <t>641209616</t>
  </si>
  <si>
    <t>"pro římsy" (10+10)</t>
  </si>
  <si>
    <t>-1773981685</t>
  </si>
  <si>
    <t>-238299198</t>
  </si>
  <si>
    <t>-1320998981</t>
  </si>
  <si>
    <t>1620026494</t>
  </si>
  <si>
    <t>1775089541</t>
  </si>
  <si>
    <t>-1682208725</t>
  </si>
  <si>
    <t>-1786617914</t>
  </si>
  <si>
    <t>1759046933</t>
  </si>
  <si>
    <t>(4*9)*1*0,3"za křídli mostu"</t>
  </si>
  <si>
    <t>10*1,2*1 "nad římsou vpravo pro zřízení žb ř."</t>
  </si>
  <si>
    <t>10*1,2*1 "nad římsou vlevo  pro zřízení žb ř."</t>
  </si>
  <si>
    <t>113105113</t>
  </si>
  <si>
    <t>Rozebrání dlažeb z lomového kamene kladených na MC vyspárované MC</t>
  </si>
  <si>
    <t>36297614</t>
  </si>
  <si>
    <t>5*21 "uvnitř otvoru"</t>
  </si>
  <si>
    <t>10*3*2"zádlažba mezi křídel"</t>
  </si>
  <si>
    <t>1299262939</t>
  </si>
  <si>
    <t>1065526856</t>
  </si>
  <si>
    <t>(0,6+0,6+1+1)*4 "bednění základů patek říms"</t>
  </si>
  <si>
    <t>-2035338108</t>
  </si>
  <si>
    <t>"40vrtů základů " 40*1*0,7</t>
  </si>
  <si>
    <t>"120 vrtů opěr" (40*2)*1,5*0,5</t>
  </si>
  <si>
    <t>317468817</t>
  </si>
  <si>
    <t>(160)*0,4</t>
  </si>
  <si>
    <t>1273580</t>
  </si>
  <si>
    <t>(40+80)*0,1</t>
  </si>
  <si>
    <t>-1344846858</t>
  </si>
  <si>
    <t>"0,8% z poměru cementu" (12000/100)*0,8</t>
  </si>
  <si>
    <t>277922698</t>
  </si>
  <si>
    <t>18*3</t>
  </si>
  <si>
    <t>-308140104</t>
  </si>
  <si>
    <t>13128676</t>
  </si>
  <si>
    <t>(((0,5*0,6)+(0,4*0,4))*9)*2</t>
  </si>
  <si>
    <t>8,28*1,2 'Přepočtené koeficientem množství</t>
  </si>
  <si>
    <t>470312587</t>
  </si>
  <si>
    <t>((0,5+0,5)*9)*2+(0,5*4)</t>
  </si>
  <si>
    <t>-415222786</t>
  </si>
  <si>
    <t>-1080894049</t>
  </si>
  <si>
    <t>9,936*0,15</t>
  </si>
  <si>
    <t>1331107216</t>
  </si>
  <si>
    <t>-606967398</t>
  </si>
  <si>
    <t>-1262016774</t>
  </si>
  <si>
    <t>897596339</t>
  </si>
  <si>
    <t>1258257820</t>
  </si>
  <si>
    <t>10*7*2"zádlažba mezi křídel"</t>
  </si>
  <si>
    <t>197673032</t>
  </si>
  <si>
    <t>2043429977</t>
  </si>
  <si>
    <t>Přibetonávka opěr</t>
  </si>
  <si>
    <t>894302152.R</t>
  </si>
  <si>
    <t>Stěny přibetonávek tl nad 200 mm ze ŽB se zvýšenými nároky na prostředí tř. C 25/30</t>
  </si>
  <si>
    <t>2103190232</t>
  </si>
  <si>
    <t>((21+21)*0,5)*0,2 "přibetonávka opěr"</t>
  </si>
  <si>
    <t>((7+7+7+7)*0,5)*0,2 "přibetonávka křídel"</t>
  </si>
  <si>
    <t>894302193</t>
  </si>
  <si>
    <t>Příplatek za tloušťku stěn šachet ze ŽB do 200 mm</t>
  </si>
  <si>
    <t>-1035852170</t>
  </si>
  <si>
    <t>985562211</t>
  </si>
  <si>
    <t>Výztuž stříkaného betonu stěn ze svařovaných sítí dvouvrstvých D drátu 2 mm velikost ok do 100 mm</t>
  </si>
  <si>
    <t>897603397</t>
  </si>
  <si>
    <t>132212112</t>
  </si>
  <si>
    <t>Hloubení rýh š do 800 mm v nesoudržných horninách třídy těžitelnosti I, skupiny 3 ručně</t>
  </si>
  <si>
    <t>-1014195116</t>
  </si>
  <si>
    <t>(20+20)*(0,4*0,3) "základ přibetonávek opěr"</t>
  </si>
  <si>
    <t>(7+7+7+7)*(0,4*0,3) "základ přibetonávek křídel</t>
  </si>
  <si>
    <t>274313811</t>
  </si>
  <si>
    <t>Základové pásy z betonu tř. C 25/30</t>
  </si>
  <si>
    <t>31806017</t>
  </si>
  <si>
    <t>341351311</t>
  </si>
  <si>
    <t>Zřízení jednostranného bednění nosných stěn</t>
  </si>
  <si>
    <t>-1291867524</t>
  </si>
  <si>
    <t>(20+20)*0,5 "bednění přibetonávek opěr"</t>
  </si>
  <si>
    <t>(7+7+7+7)*0,5 "bednení přibetonávek křídel</t>
  </si>
  <si>
    <t>341351312</t>
  </si>
  <si>
    <t>Odstranění jednostranného bednění nosných stěn</t>
  </si>
  <si>
    <t>1144590750</t>
  </si>
  <si>
    <t>985564113</t>
  </si>
  <si>
    <t>Kotvičky pro výztuž stříkaného betonu hl do 200 mm z oceli D 10 mm do cementové malty</t>
  </si>
  <si>
    <t>1285396534</t>
  </si>
  <si>
    <t>((20+20)*0,5)*3 "kotvení přibetonávek opěr"</t>
  </si>
  <si>
    <t>((7+7+7+7)*0,5)*3 "kotvení přibetonávek křídel</t>
  </si>
  <si>
    <t>454459326</t>
  </si>
  <si>
    <t>9*2</t>
  </si>
  <si>
    <t>-1350576493</t>
  </si>
  <si>
    <t>530755730</t>
  </si>
  <si>
    <t>1568720129</t>
  </si>
  <si>
    <t>487933186</t>
  </si>
  <si>
    <t>-450493342</t>
  </si>
  <si>
    <t>7,85*21 "klenba"</t>
  </si>
  <si>
    <t>2,5*21"OP1"</t>
  </si>
  <si>
    <t>2,5*21 "OP2"</t>
  </si>
  <si>
    <t>22+3,5 "levé křídlo OP1"</t>
  </si>
  <si>
    <t>22+3,5"levé křídlo OP2"</t>
  </si>
  <si>
    <t>22+3,5 "pravé křídlo OP1"</t>
  </si>
  <si>
    <t>1813781678</t>
  </si>
  <si>
    <t>401,250*30</t>
  </si>
  <si>
    <t>-316293181</t>
  </si>
  <si>
    <t>-572953426</t>
  </si>
  <si>
    <t>-773351105</t>
  </si>
  <si>
    <t>401,205*0,4 "40% po otryskání"</t>
  </si>
  <si>
    <t>1917550525</t>
  </si>
  <si>
    <t>160,482</t>
  </si>
  <si>
    <t>-1563888848</t>
  </si>
  <si>
    <t>4*1*0,5 "rozpadlé části opěr"</t>
  </si>
  <si>
    <t>4*3*0,5 "vyboulené křídlo"</t>
  </si>
  <si>
    <t>-952124255</t>
  </si>
  <si>
    <t>1378044364</t>
  </si>
  <si>
    <t>-827186522</t>
  </si>
  <si>
    <t>1418050487</t>
  </si>
  <si>
    <t>633995126</t>
  </si>
  <si>
    <t>-1055432855</t>
  </si>
  <si>
    <t>-1818550121</t>
  </si>
  <si>
    <t>244,312*20 'Přepočtené koeficientem množství</t>
  </si>
  <si>
    <t>408128598</t>
  </si>
  <si>
    <t>62</t>
  </si>
  <si>
    <t>-1069269610</t>
  </si>
  <si>
    <t>63</t>
  </si>
  <si>
    <t>-145506993</t>
  </si>
  <si>
    <t>64</t>
  </si>
  <si>
    <t>998153211</t>
  </si>
  <si>
    <t>Přesun hmot ruční pro samostatné zdi a valy zděné nebo betonové monolitické v do 12 m</t>
  </si>
  <si>
    <t>-818416056</t>
  </si>
  <si>
    <t>15,591+24,415+54,197</t>
  </si>
  <si>
    <t>65</t>
  </si>
  <si>
    <t>-14931435</t>
  </si>
  <si>
    <t>PSV</t>
  </si>
  <si>
    <t>Práce a dodávky PSV</t>
  </si>
  <si>
    <t>783</t>
  </si>
  <si>
    <t>Dokončovací práce - nátěry</t>
  </si>
  <si>
    <t>66</t>
  </si>
  <si>
    <t>783826615</t>
  </si>
  <si>
    <t>Hydrofobizační transparentní silikonový nátěr omítek stupně členitosti 1 a 2</t>
  </si>
  <si>
    <t>-375851998</t>
  </si>
  <si>
    <t>401,250</t>
  </si>
  <si>
    <t>2020/03/2.2/SO 02 - vedlejší rozpočtové náklady</t>
  </si>
  <si>
    <t>1788222337</t>
  </si>
  <si>
    <t>1275269899</t>
  </si>
  <si>
    <t>-354983462</t>
  </si>
  <si>
    <t>1580607427</t>
  </si>
  <si>
    <t>24209998</t>
  </si>
  <si>
    <t>-1850049917</t>
  </si>
  <si>
    <t>639159348</t>
  </si>
  <si>
    <t>2020/03/03/SO 03 - Most v km 9,570</t>
  </si>
  <si>
    <t>2020/03/3.1/SO 03 - stavební část</t>
  </si>
  <si>
    <t>339606981</t>
  </si>
  <si>
    <t>1192843723</t>
  </si>
  <si>
    <t>-771214540</t>
  </si>
  <si>
    <t>-961650676</t>
  </si>
  <si>
    <t>925065331</t>
  </si>
  <si>
    <t>(4*9)*1*0,3 "za křídli mostu"</t>
  </si>
  <si>
    <t>727992825</t>
  </si>
  <si>
    <t>348520087</t>
  </si>
  <si>
    <t>-437672217</t>
  </si>
  <si>
    <t>(102)*0,4</t>
  </si>
  <si>
    <t>142869393</t>
  </si>
  <si>
    <t>(34+68)*0,1</t>
  </si>
  <si>
    <t>-1606266309</t>
  </si>
  <si>
    <t>"0,8% z poměru cementu" (10200/100)*0,8</t>
  </si>
  <si>
    <t>-935193694</t>
  </si>
  <si>
    <t>"34vrtů základů " 34*1*0,7</t>
  </si>
  <si>
    <t>"68vrtů opěr" (34*2)*1,5*0,5</t>
  </si>
  <si>
    <t>-995415752</t>
  </si>
  <si>
    <t>16*2</t>
  </si>
  <si>
    <t>1542450452</t>
  </si>
  <si>
    <t>1389336192</t>
  </si>
  <si>
    <t>(((0,4*0,4)+(0,4*0,4))*8)*2</t>
  </si>
  <si>
    <t>5,12*1,2 'Přepočtené koeficientem množství</t>
  </si>
  <si>
    <t>1820682417</t>
  </si>
  <si>
    <t>((0,5+0,5)*8)*2+(0,5*4)</t>
  </si>
  <si>
    <t>-1831219193</t>
  </si>
  <si>
    <t>-9374892</t>
  </si>
  <si>
    <t>6,144*0,15</t>
  </si>
  <si>
    <t>60050392</t>
  </si>
  <si>
    <t>629486410</t>
  </si>
  <si>
    <t>1700091345</t>
  </si>
  <si>
    <t>-1456636704</t>
  </si>
  <si>
    <t>-1614521210</t>
  </si>
  <si>
    <t>8*2</t>
  </si>
  <si>
    <t>1404804959</t>
  </si>
  <si>
    <t>-1960182686</t>
  </si>
  <si>
    <t>-1316062857</t>
  </si>
  <si>
    <t>-1962030997</t>
  </si>
  <si>
    <t>-270654750</t>
  </si>
  <si>
    <t>7,85*17,28 "klenba"</t>
  </si>
  <si>
    <t>3*17,2"OP1"</t>
  </si>
  <si>
    <t>3*17,2 "OP2"</t>
  </si>
  <si>
    <t>27+3,5 "levé křídlo OP1"</t>
  </si>
  <si>
    <t>27+3,5"levé křídlo OP2"</t>
  </si>
  <si>
    <t>12+3,5 "pravé křídlo OP1"</t>
  </si>
  <si>
    <t>-1326753410</t>
  </si>
  <si>
    <t>360,248*30</t>
  </si>
  <si>
    <t>-125029584</t>
  </si>
  <si>
    <t>-1785747484</t>
  </si>
  <si>
    <t>268307174</t>
  </si>
  <si>
    <t>7,85*17,28*0,1 "klenba 10%"</t>
  </si>
  <si>
    <t>3*17,2*0,1"OP1 10%"</t>
  </si>
  <si>
    <t>3*17,2*0,1 "OP2 10%"</t>
  </si>
  <si>
    <t>27+3,5 "levé křídlo OP1 100%"</t>
  </si>
  <si>
    <t>27+3,5"levé křídlo OP2 100%"</t>
  </si>
  <si>
    <t>12+3,5 "pravé křídlo OP1 100%"</t>
  </si>
  <si>
    <t>((6*1)*2)+((2,9*1,5)*4)*0,2 "čela 20%"</t>
  </si>
  <si>
    <t>-1908006940</t>
  </si>
  <si>
    <t>131,365</t>
  </si>
  <si>
    <t>-571558573</t>
  </si>
  <si>
    <t xml:space="preserve">(7*3)*2 </t>
  </si>
  <si>
    <t>1884407156</t>
  </si>
  <si>
    <t>1*1*0,5 "lokální opravy"</t>
  </si>
  <si>
    <t>-2023393518</t>
  </si>
  <si>
    <t>-647605039</t>
  </si>
  <si>
    <t>121,222*20 'Přepočtené koeficientem množství</t>
  </si>
  <si>
    <t>-722416281</t>
  </si>
  <si>
    <t>-597178238</t>
  </si>
  <si>
    <t>61316929</t>
  </si>
  <si>
    <t>1487962625</t>
  </si>
  <si>
    <t>15+24</t>
  </si>
  <si>
    <t>-284588989</t>
  </si>
  <si>
    <t>459242009</t>
  </si>
  <si>
    <t>360</t>
  </si>
  <si>
    <t>2020/03/3.2/SO 03 - vedlejší rozpočtové náklady</t>
  </si>
  <si>
    <t>-177472248</t>
  </si>
  <si>
    <t>847603064</t>
  </si>
  <si>
    <t>-819967</t>
  </si>
  <si>
    <t>-1488827454</t>
  </si>
  <si>
    <t>-1920924363</t>
  </si>
  <si>
    <t>-1030202158</t>
  </si>
  <si>
    <t>-1527184256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</si>
</sst>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25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1"/>
      <c r="AQ5" s="21"/>
      <c r="AR5" s="19"/>
      <c r="BE5" s="28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1"/>
      <c r="AQ6" s="21"/>
      <c r="AR6" s="19"/>
      <c r="BE6" s="29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9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9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0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90"/>
      <c r="BS13" s="16" t="s">
        <v>6</v>
      </c>
    </row>
    <row r="14" spans="1:74" ht="12.75">
      <c r="B14" s="20"/>
      <c r="C14" s="21"/>
      <c r="D14" s="21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9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0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9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90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0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9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90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0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0"/>
    </row>
    <row r="23" spans="1:71" s="1" customFormat="1" ht="16.5" customHeight="1">
      <c r="B23" s="20"/>
      <c r="C23" s="21"/>
      <c r="D23" s="21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1"/>
      <c r="AP23" s="21"/>
      <c r="AQ23" s="21"/>
      <c r="AR23" s="19"/>
      <c r="BE23" s="29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0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8">
        <f>ROUND(AG94,2)</f>
        <v>0</v>
      </c>
      <c r="AL26" s="299"/>
      <c r="AM26" s="299"/>
      <c r="AN26" s="299"/>
      <c r="AO26" s="299"/>
      <c r="AP26" s="35"/>
      <c r="AQ26" s="35"/>
      <c r="AR26" s="38"/>
      <c r="BE26" s="29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0" t="s">
        <v>35</v>
      </c>
      <c r="M28" s="300"/>
      <c r="N28" s="300"/>
      <c r="O28" s="300"/>
      <c r="P28" s="300"/>
      <c r="Q28" s="35"/>
      <c r="R28" s="35"/>
      <c r="S28" s="35"/>
      <c r="T28" s="35"/>
      <c r="U28" s="35"/>
      <c r="V28" s="35"/>
      <c r="W28" s="300" t="s">
        <v>36</v>
      </c>
      <c r="X28" s="300"/>
      <c r="Y28" s="300"/>
      <c r="Z28" s="300"/>
      <c r="AA28" s="300"/>
      <c r="AB28" s="300"/>
      <c r="AC28" s="300"/>
      <c r="AD28" s="300"/>
      <c r="AE28" s="300"/>
      <c r="AF28" s="35"/>
      <c r="AG28" s="35"/>
      <c r="AH28" s="35"/>
      <c r="AI28" s="35"/>
      <c r="AJ28" s="35"/>
      <c r="AK28" s="300" t="s">
        <v>37</v>
      </c>
      <c r="AL28" s="300"/>
      <c r="AM28" s="300"/>
      <c r="AN28" s="300"/>
      <c r="AO28" s="300"/>
      <c r="AP28" s="35"/>
      <c r="AQ28" s="35"/>
      <c r="AR28" s="38"/>
      <c r="BE28" s="290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303">
        <v>0.21</v>
      </c>
      <c r="M29" s="302"/>
      <c r="N29" s="302"/>
      <c r="O29" s="302"/>
      <c r="P29" s="302"/>
      <c r="Q29" s="40"/>
      <c r="R29" s="40"/>
      <c r="S29" s="40"/>
      <c r="T29" s="40"/>
      <c r="U29" s="40"/>
      <c r="V29" s="40"/>
      <c r="W29" s="301">
        <f>ROUND(AZ94,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0"/>
      <c r="AG29" s="40"/>
      <c r="AH29" s="40"/>
      <c r="AI29" s="40"/>
      <c r="AJ29" s="40"/>
      <c r="AK29" s="301">
        <f>ROUND(AV94, 2)</f>
        <v>0</v>
      </c>
      <c r="AL29" s="302"/>
      <c r="AM29" s="302"/>
      <c r="AN29" s="302"/>
      <c r="AO29" s="302"/>
      <c r="AP29" s="40"/>
      <c r="AQ29" s="40"/>
      <c r="AR29" s="41"/>
      <c r="BE29" s="291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303">
        <v>0.15</v>
      </c>
      <c r="M30" s="302"/>
      <c r="N30" s="302"/>
      <c r="O30" s="302"/>
      <c r="P30" s="302"/>
      <c r="Q30" s="40"/>
      <c r="R30" s="40"/>
      <c r="S30" s="40"/>
      <c r="T30" s="40"/>
      <c r="U30" s="40"/>
      <c r="V30" s="40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0"/>
      <c r="AG30" s="40"/>
      <c r="AH30" s="40"/>
      <c r="AI30" s="40"/>
      <c r="AJ30" s="40"/>
      <c r="AK30" s="301">
        <f>ROUND(AW94, 2)</f>
        <v>0</v>
      </c>
      <c r="AL30" s="302"/>
      <c r="AM30" s="302"/>
      <c r="AN30" s="302"/>
      <c r="AO30" s="302"/>
      <c r="AP30" s="40"/>
      <c r="AQ30" s="40"/>
      <c r="AR30" s="41"/>
      <c r="BE30" s="291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303">
        <v>0.21</v>
      </c>
      <c r="M31" s="302"/>
      <c r="N31" s="302"/>
      <c r="O31" s="302"/>
      <c r="P31" s="302"/>
      <c r="Q31" s="40"/>
      <c r="R31" s="40"/>
      <c r="S31" s="40"/>
      <c r="T31" s="40"/>
      <c r="U31" s="40"/>
      <c r="V31" s="40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0"/>
      <c r="AG31" s="40"/>
      <c r="AH31" s="40"/>
      <c r="AI31" s="40"/>
      <c r="AJ31" s="40"/>
      <c r="AK31" s="301">
        <v>0</v>
      </c>
      <c r="AL31" s="302"/>
      <c r="AM31" s="302"/>
      <c r="AN31" s="302"/>
      <c r="AO31" s="302"/>
      <c r="AP31" s="40"/>
      <c r="AQ31" s="40"/>
      <c r="AR31" s="41"/>
      <c r="BE31" s="291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303">
        <v>0.15</v>
      </c>
      <c r="M32" s="302"/>
      <c r="N32" s="302"/>
      <c r="O32" s="302"/>
      <c r="P32" s="302"/>
      <c r="Q32" s="40"/>
      <c r="R32" s="40"/>
      <c r="S32" s="40"/>
      <c r="T32" s="40"/>
      <c r="U32" s="40"/>
      <c r="V32" s="40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0"/>
      <c r="AG32" s="40"/>
      <c r="AH32" s="40"/>
      <c r="AI32" s="40"/>
      <c r="AJ32" s="40"/>
      <c r="AK32" s="301">
        <v>0</v>
      </c>
      <c r="AL32" s="302"/>
      <c r="AM32" s="302"/>
      <c r="AN32" s="302"/>
      <c r="AO32" s="302"/>
      <c r="AP32" s="40"/>
      <c r="AQ32" s="40"/>
      <c r="AR32" s="41"/>
      <c r="BE32" s="291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303">
        <v>0</v>
      </c>
      <c r="M33" s="302"/>
      <c r="N33" s="302"/>
      <c r="O33" s="302"/>
      <c r="P33" s="302"/>
      <c r="Q33" s="40"/>
      <c r="R33" s="40"/>
      <c r="S33" s="40"/>
      <c r="T33" s="40"/>
      <c r="U33" s="40"/>
      <c r="V33" s="40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0"/>
      <c r="AG33" s="40"/>
      <c r="AH33" s="40"/>
      <c r="AI33" s="40"/>
      <c r="AJ33" s="40"/>
      <c r="AK33" s="301">
        <v>0</v>
      </c>
      <c r="AL33" s="302"/>
      <c r="AM33" s="302"/>
      <c r="AN33" s="302"/>
      <c r="AO33" s="302"/>
      <c r="AP33" s="40"/>
      <c r="AQ33" s="40"/>
      <c r="AR33" s="41"/>
      <c r="BE33" s="29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0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307" t="s">
        <v>46</v>
      </c>
      <c r="Y35" s="305"/>
      <c r="Z35" s="305"/>
      <c r="AA35" s="305"/>
      <c r="AB35" s="305"/>
      <c r="AC35" s="44"/>
      <c r="AD35" s="44"/>
      <c r="AE35" s="44"/>
      <c r="AF35" s="44"/>
      <c r="AG35" s="44"/>
      <c r="AH35" s="44"/>
      <c r="AI35" s="44"/>
      <c r="AJ35" s="44"/>
      <c r="AK35" s="304">
        <f>SUM(AK26:AK33)</f>
        <v>0</v>
      </c>
      <c r="AL35" s="305"/>
      <c r="AM35" s="305"/>
      <c r="AN35" s="305"/>
      <c r="AO35" s="30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2020/03/HK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4" t="str">
        <f>K6</f>
        <v>Oprava mostů na trati Jičín - Libuň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6" t="str">
        <f>IF(AN8= "","",AN8)</f>
        <v>3. 3. 2020</v>
      </c>
      <c r="AN87" s="26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3" t="str">
        <f>IF(E17="","",E17)</f>
        <v xml:space="preserve"> </v>
      </c>
      <c r="AN89" s="274"/>
      <c r="AO89" s="274"/>
      <c r="AP89" s="274"/>
      <c r="AQ89" s="35"/>
      <c r="AR89" s="38"/>
      <c r="AS89" s="267" t="s">
        <v>54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73" t="str">
        <f>IF(E20="","",E20)</f>
        <v xml:space="preserve"> </v>
      </c>
      <c r="AN90" s="274"/>
      <c r="AO90" s="274"/>
      <c r="AP90" s="274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5" t="s">
        <v>55</v>
      </c>
      <c r="D92" s="276"/>
      <c r="E92" s="276"/>
      <c r="F92" s="276"/>
      <c r="G92" s="276"/>
      <c r="H92" s="72"/>
      <c r="I92" s="278" t="s">
        <v>56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7" t="s">
        <v>57</v>
      </c>
      <c r="AH92" s="276"/>
      <c r="AI92" s="276"/>
      <c r="AJ92" s="276"/>
      <c r="AK92" s="276"/>
      <c r="AL92" s="276"/>
      <c r="AM92" s="276"/>
      <c r="AN92" s="278" t="s">
        <v>58</v>
      </c>
      <c r="AO92" s="276"/>
      <c r="AP92" s="279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7">
        <f>ROUND(AG95+AG98+AG101,2)</f>
        <v>0</v>
      </c>
      <c r="AH94" s="287"/>
      <c r="AI94" s="287"/>
      <c r="AJ94" s="287"/>
      <c r="AK94" s="287"/>
      <c r="AL94" s="287"/>
      <c r="AM94" s="287"/>
      <c r="AN94" s="288">
        <f t="shared" ref="AN94:AN103" si="0">SUM(AG94,AT94)</f>
        <v>0</v>
      </c>
      <c r="AO94" s="288"/>
      <c r="AP94" s="288"/>
      <c r="AQ94" s="84" t="s">
        <v>1</v>
      </c>
      <c r="AR94" s="85"/>
      <c r="AS94" s="86">
        <f>ROUND(AS95+AS98+AS101,2)</f>
        <v>0</v>
      </c>
      <c r="AT94" s="87">
        <f t="shared" ref="AT94:AT103" si="1">ROUND(SUM(AV94:AW94),2)</f>
        <v>0</v>
      </c>
      <c r="AU94" s="88">
        <f>ROUND(AU95+AU98+AU101,5)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ROUND(AZ95+AZ98+AZ101,2)</f>
        <v>0</v>
      </c>
      <c r="BA94" s="87">
        <f>ROUND(BA95+BA98+BA101,2)</f>
        <v>0</v>
      </c>
      <c r="BB94" s="87">
        <f>ROUND(BB95+BB98+BB101,2)</f>
        <v>0</v>
      </c>
      <c r="BC94" s="87">
        <f>ROUND(BC95+BC98+BC101,2)</f>
        <v>0</v>
      </c>
      <c r="BD94" s="89">
        <f>ROUND(BD95+BD98+BD101,2)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37.5" customHeight="1">
      <c r="B95" s="92"/>
      <c r="C95" s="93"/>
      <c r="D95" s="283" t="s">
        <v>78</v>
      </c>
      <c r="E95" s="283"/>
      <c r="F95" s="283"/>
      <c r="G95" s="283"/>
      <c r="H95" s="283"/>
      <c r="I95" s="94"/>
      <c r="J95" s="283" t="s">
        <v>79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0">
        <f>ROUND(SUM(AG96:AG97),2)</f>
        <v>0</v>
      </c>
      <c r="AH95" s="281"/>
      <c r="AI95" s="281"/>
      <c r="AJ95" s="281"/>
      <c r="AK95" s="281"/>
      <c r="AL95" s="281"/>
      <c r="AM95" s="281"/>
      <c r="AN95" s="282">
        <f t="shared" si="0"/>
        <v>0</v>
      </c>
      <c r="AO95" s="281"/>
      <c r="AP95" s="281"/>
      <c r="AQ95" s="95" t="s">
        <v>80</v>
      </c>
      <c r="AR95" s="96"/>
      <c r="AS95" s="97">
        <f>ROUND(SUM(AS96:AS97),2)</f>
        <v>0</v>
      </c>
      <c r="AT95" s="98">
        <f t="shared" si="1"/>
        <v>0</v>
      </c>
      <c r="AU95" s="99">
        <f>ROUND(SUM(AU96:AU97),5)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ROUND(SUM(AZ96:AZ97),2)</f>
        <v>0</v>
      </c>
      <c r="BA95" s="98">
        <f>ROUND(SUM(BA96:BA97),2)</f>
        <v>0</v>
      </c>
      <c r="BB95" s="98">
        <f>ROUND(SUM(BB96:BB97),2)</f>
        <v>0</v>
      </c>
      <c r="BC95" s="98">
        <f>ROUND(SUM(BC96:BC97),2)</f>
        <v>0</v>
      </c>
      <c r="BD95" s="100">
        <f>ROUND(SUM(BD96:BD97),2)</f>
        <v>0</v>
      </c>
      <c r="BS95" s="101" t="s">
        <v>73</v>
      </c>
      <c r="BT95" s="101" t="s">
        <v>81</v>
      </c>
      <c r="BU95" s="101" t="s">
        <v>75</v>
      </c>
      <c r="BV95" s="101" t="s">
        <v>76</v>
      </c>
      <c r="BW95" s="101" t="s">
        <v>82</v>
      </c>
      <c r="BX95" s="101" t="s">
        <v>5</v>
      </c>
      <c r="CL95" s="101" t="s">
        <v>1</v>
      </c>
      <c r="CM95" s="101" t="s">
        <v>83</v>
      </c>
    </row>
    <row r="96" spans="1:91" s="4" customFormat="1" ht="35.25" customHeight="1">
      <c r="A96" s="102" t="s">
        <v>84</v>
      </c>
      <c r="B96" s="57"/>
      <c r="C96" s="103"/>
      <c r="D96" s="103"/>
      <c r="E96" s="286" t="s">
        <v>85</v>
      </c>
      <c r="F96" s="286"/>
      <c r="G96" s="286"/>
      <c r="H96" s="286"/>
      <c r="I96" s="286"/>
      <c r="J96" s="103"/>
      <c r="K96" s="286" t="s">
        <v>86</v>
      </c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4">
        <f>'2020-03-1.1-SO 01 - stave...'!J32</f>
        <v>0</v>
      </c>
      <c r="AH96" s="285"/>
      <c r="AI96" s="285"/>
      <c r="AJ96" s="285"/>
      <c r="AK96" s="285"/>
      <c r="AL96" s="285"/>
      <c r="AM96" s="285"/>
      <c r="AN96" s="284">
        <f t="shared" si="0"/>
        <v>0</v>
      </c>
      <c r="AO96" s="285"/>
      <c r="AP96" s="285"/>
      <c r="AQ96" s="104" t="s">
        <v>87</v>
      </c>
      <c r="AR96" s="59"/>
      <c r="AS96" s="105">
        <v>0</v>
      </c>
      <c r="AT96" s="106">
        <f t="shared" si="1"/>
        <v>0</v>
      </c>
      <c r="AU96" s="107">
        <f>'2020-03-1.1-SO 01 - stave...'!P128</f>
        <v>0</v>
      </c>
      <c r="AV96" s="106">
        <f>'2020-03-1.1-SO 01 - stave...'!J35</f>
        <v>0</v>
      </c>
      <c r="AW96" s="106">
        <f>'2020-03-1.1-SO 01 - stave...'!J36</f>
        <v>0</v>
      </c>
      <c r="AX96" s="106">
        <f>'2020-03-1.1-SO 01 - stave...'!J37</f>
        <v>0</v>
      </c>
      <c r="AY96" s="106">
        <f>'2020-03-1.1-SO 01 - stave...'!J38</f>
        <v>0</v>
      </c>
      <c r="AZ96" s="106">
        <f>'2020-03-1.1-SO 01 - stave...'!F35</f>
        <v>0</v>
      </c>
      <c r="BA96" s="106">
        <f>'2020-03-1.1-SO 01 - stave...'!F36</f>
        <v>0</v>
      </c>
      <c r="BB96" s="106">
        <f>'2020-03-1.1-SO 01 - stave...'!F37</f>
        <v>0</v>
      </c>
      <c r="BC96" s="106">
        <f>'2020-03-1.1-SO 01 - stave...'!F38</f>
        <v>0</v>
      </c>
      <c r="BD96" s="108">
        <f>'2020-03-1.1-SO 01 - stave...'!F39</f>
        <v>0</v>
      </c>
      <c r="BT96" s="109" t="s">
        <v>83</v>
      </c>
      <c r="BV96" s="109" t="s">
        <v>76</v>
      </c>
      <c r="BW96" s="109" t="s">
        <v>88</v>
      </c>
      <c r="BX96" s="109" t="s">
        <v>82</v>
      </c>
      <c r="CL96" s="109" t="s">
        <v>1</v>
      </c>
    </row>
    <row r="97" spans="1:91" s="4" customFormat="1" ht="35.25" customHeight="1">
      <c r="A97" s="102" t="s">
        <v>84</v>
      </c>
      <c r="B97" s="57"/>
      <c r="C97" s="103"/>
      <c r="D97" s="103"/>
      <c r="E97" s="286" t="s">
        <v>89</v>
      </c>
      <c r="F97" s="286"/>
      <c r="G97" s="286"/>
      <c r="H97" s="286"/>
      <c r="I97" s="286"/>
      <c r="J97" s="103"/>
      <c r="K97" s="286" t="s">
        <v>90</v>
      </c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4">
        <f>'2020-03-1.2-SO 01 - vedle...'!J32</f>
        <v>0</v>
      </c>
      <c r="AH97" s="285"/>
      <c r="AI97" s="285"/>
      <c r="AJ97" s="285"/>
      <c r="AK97" s="285"/>
      <c r="AL97" s="285"/>
      <c r="AM97" s="285"/>
      <c r="AN97" s="284">
        <f t="shared" si="0"/>
        <v>0</v>
      </c>
      <c r="AO97" s="285"/>
      <c r="AP97" s="285"/>
      <c r="AQ97" s="104" t="s">
        <v>87</v>
      </c>
      <c r="AR97" s="59"/>
      <c r="AS97" s="105">
        <v>0</v>
      </c>
      <c r="AT97" s="106">
        <f t="shared" si="1"/>
        <v>0</v>
      </c>
      <c r="AU97" s="107">
        <f>'2020-03-1.2-SO 01 - vedle...'!P125</f>
        <v>0</v>
      </c>
      <c r="AV97" s="106">
        <f>'2020-03-1.2-SO 01 - vedle...'!J35</f>
        <v>0</v>
      </c>
      <c r="AW97" s="106">
        <f>'2020-03-1.2-SO 01 - vedle...'!J36</f>
        <v>0</v>
      </c>
      <c r="AX97" s="106">
        <f>'2020-03-1.2-SO 01 - vedle...'!J37</f>
        <v>0</v>
      </c>
      <c r="AY97" s="106">
        <f>'2020-03-1.2-SO 01 - vedle...'!J38</f>
        <v>0</v>
      </c>
      <c r="AZ97" s="106">
        <f>'2020-03-1.2-SO 01 - vedle...'!F35</f>
        <v>0</v>
      </c>
      <c r="BA97" s="106">
        <f>'2020-03-1.2-SO 01 - vedle...'!F36</f>
        <v>0</v>
      </c>
      <c r="BB97" s="106">
        <f>'2020-03-1.2-SO 01 - vedle...'!F37</f>
        <v>0</v>
      </c>
      <c r="BC97" s="106">
        <f>'2020-03-1.2-SO 01 - vedle...'!F38</f>
        <v>0</v>
      </c>
      <c r="BD97" s="108">
        <f>'2020-03-1.2-SO 01 - vedle...'!F39</f>
        <v>0</v>
      </c>
      <c r="BT97" s="109" t="s">
        <v>83</v>
      </c>
      <c r="BV97" s="109" t="s">
        <v>76</v>
      </c>
      <c r="BW97" s="109" t="s">
        <v>91</v>
      </c>
      <c r="BX97" s="109" t="s">
        <v>82</v>
      </c>
      <c r="CL97" s="109" t="s">
        <v>1</v>
      </c>
    </row>
    <row r="98" spans="1:91" s="7" customFormat="1" ht="37.5" customHeight="1">
      <c r="B98" s="92"/>
      <c r="C98" s="93"/>
      <c r="D98" s="283" t="s">
        <v>92</v>
      </c>
      <c r="E98" s="283"/>
      <c r="F98" s="283"/>
      <c r="G98" s="283"/>
      <c r="H98" s="283"/>
      <c r="I98" s="94"/>
      <c r="J98" s="283" t="s">
        <v>93</v>
      </c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283"/>
      <c r="AC98" s="283"/>
      <c r="AD98" s="283"/>
      <c r="AE98" s="283"/>
      <c r="AF98" s="283"/>
      <c r="AG98" s="280">
        <f>ROUND(SUM(AG99:AG100),2)</f>
        <v>0</v>
      </c>
      <c r="AH98" s="281"/>
      <c r="AI98" s="281"/>
      <c r="AJ98" s="281"/>
      <c r="AK98" s="281"/>
      <c r="AL98" s="281"/>
      <c r="AM98" s="281"/>
      <c r="AN98" s="282">
        <f t="shared" si="0"/>
        <v>0</v>
      </c>
      <c r="AO98" s="281"/>
      <c r="AP98" s="281"/>
      <c r="AQ98" s="95" t="s">
        <v>80</v>
      </c>
      <c r="AR98" s="96"/>
      <c r="AS98" s="97">
        <f>ROUND(SUM(AS99:AS100),2)</f>
        <v>0</v>
      </c>
      <c r="AT98" s="98">
        <f t="shared" si="1"/>
        <v>0</v>
      </c>
      <c r="AU98" s="99">
        <f>ROUND(SUM(AU99:AU100),5)</f>
        <v>0</v>
      </c>
      <c r="AV98" s="98">
        <f>ROUND(AZ98*L29,2)</f>
        <v>0</v>
      </c>
      <c r="AW98" s="98">
        <f>ROUND(BA98*L30,2)</f>
        <v>0</v>
      </c>
      <c r="AX98" s="98">
        <f>ROUND(BB98*L29,2)</f>
        <v>0</v>
      </c>
      <c r="AY98" s="98">
        <f>ROUND(BC98*L30,2)</f>
        <v>0</v>
      </c>
      <c r="AZ98" s="98">
        <f>ROUND(SUM(AZ99:AZ100),2)</f>
        <v>0</v>
      </c>
      <c r="BA98" s="98">
        <f>ROUND(SUM(BA99:BA100),2)</f>
        <v>0</v>
      </c>
      <c r="BB98" s="98">
        <f>ROUND(SUM(BB99:BB100),2)</f>
        <v>0</v>
      </c>
      <c r="BC98" s="98">
        <f>ROUND(SUM(BC99:BC100),2)</f>
        <v>0</v>
      </c>
      <c r="BD98" s="100">
        <f>ROUND(SUM(BD99:BD100),2)</f>
        <v>0</v>
      </c>
      <c r="BS98" s="101" t="s">
        <v>73</v>
      </c>
      <c r="BT98" s="101" t="s">
        <v>81</v>
      </c>
      <c r="BU98" s="101" t="s">
        <v>75</v>
      </c>
      <c r="BV98" s="101" t="s">
        <v>76</v>
      </c>
      <c r="BW98" s="101" t="s">
        <v>94</v>
      </c>
      <c r="BX98" s="101" t="s">
        <v>5</v>
      </c>
      <c r="CL98" s="101" t="s">
        <v>1</v>
      </c>
      <c r="CM98" s="101" t="s">
        <v>83</v>
      </c>
    </row>
    <row r="99" spans="1:91" s="4" customFormat="1" ht="35.25" customHeight="1">
      <c r="A99" s="102" t="s">
        <v>84</v>
      </c>
      <c r="B99" s="57"/>
      <c r="C99" s="103"/>
      <c r="D99" s="103"/>
      <c r="E99" s="286" t="s">
        <v>95</v>
      </c>
      <c r="F99" s="286"/>
      <c r="G99" s="286"/>
      <c r="H99" s="286"/>
      <c r="I99" s="286"/>
      <c r="J99" s="103"/>
      <c r="K99" s="286" t="s">
        <v>86</v>
      </c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4">
        <f>'2020-03-2.1-SO 02 - stave...'!J32</f>
        <v>0</v>
      </c>
      <c r="AH99" s="285"/>
      <c r="AI99" s="285"/>
      <c r="AJ99" s="285"/>
      <c r="AK99" s="285"/>
      <c r="AL99" s="285"/>
      <c r="AM99" s="285"/>
      <c r="AN99" s="284">
        <f t="shared" si="0"/>
        <v>0</v>
      </c>
      <c r="AO99" s="285"/>
      <c r="AP99" s="285"/>
      <c r="AQ99" s="104" t="s">
        <v>87</v>
      </c>
      <c r="AR99" s="59"/>
      <c r="AS99" s="105">
        <v>0</v>
      </c>
      <c r="AT99" s="106">
        <f t="shared" si="1"/>
        <v>0</v>
      </c>
      <c r="AU99" s="107">
        <f>'2020-03-2.1-SO 02 - stave...'!P131</f>
        <v>0</v>
      </c>
      <c r="AV99" s="106">
        <f>'2020-03-2.1-SO 02 - stave...'!J35</f>
        <v>0</v>
      </c>
      <c r="AW99" s="106">
        <f>'2020-03-2.1-SO 02 - stave...'!J36</f>
        <v>0</v>
      </c>
      <c r="AX99" s="106">
        <f>'2020-03-2.1-SO 02 - stave...'!J37</f>
        <v>0</v>
      </c>
      <c r="AY99" s="106">
        <f>'2020-03-2.1-SO 02 - stave...'!J38</f>
        <v>0</v>
      </c>
      <c r="AZ99" s="106">
        <f>'2020-03-2.1-SO 02 - stave...'!F35</f>
        <v>0</v>
      </c>
      <c r="BA99" s="106">
        <f>'2020-03-2.1-SO 02 - stave...'!F36</f>
        <v>0</v>
      </c>
      <c r="BB99" s="106">
        <f>'2020-03-2.1-SO 02 - stave...'!F37</f>
        <v>0</v>
      </c>
      <c r="BC99" s="106">
        <f>'2020-03-2.1-SO 02 - stave...'!F38</f>
        <v>0</v>
      </c>
      <c r="BD99" s="108">
        <f>'2020-03-2.1-SO 02 - stave...'!F39</f>
        <v>0</v>
      </c>
      <c r="BT99" s="109" t="s">
        <v>83</v>
      </c>
      <c r="BV99" s="109" t="s">
        <v>76</v>
      </c>
      <c r="BW99" s="109" t="s">
        <v>96</v>
      </c>
      <c r="BX99" s="109" t="s">
        <v>94</v>
      </c>
      <c r="CL99" s="109" t="s">
        <v>1</v>
      </c>
    </row>
    <row r="100" spans="1:91" s="4" customFormat="1" ht="35.25" customHeight="1">
      <c r="A100" s="102" t="s">
        <v>84</v>
      </c>
      <c r="B100" s="57"/>
      <c r="C100" s="103"/>
      <c r="D100" s="103"/>
      <c r="E100" s="286" t="s">
        <v>97</v>
      </c>
      <c r="F100" s="286"/>
      <c r="G100" s="286"/>
      <c r="H100" s="286"/>
      <c r="I100" s="286"/>
      <c r="J100" s="103"/>
      <c r="K100" s="286" t="s">
        <v>90</v>
      </c>
      <c r="L100" s="286"/>
      <c r="M100" s="286"/>
      <c r="N100" s="286"/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4">
        <f>'2020-03-2.2-SO 02 - vedle...'!J32</f>
        <v>0</v>
      </c>
      <c r="AH100" s="285"/>
      <c r="AI100" s="285"/>
      <c r="AJ100" s="285"/>
      <c r="AK100" s="285"/>
      <c r="AL100" s="285"/>
      <c r="AM100" s="285"/>
      <c r="AN100" s="284">
        <f t="shared" si="0"/>
        <v>0</v>
      </c>
      <c r="AO100" s="285"/>
      <c r="AP100" s="285"/>
      <c r="AQ100" s="104" t="s">
        <v>87</v>
      </c>
      <c r="AR100" s="59"/>
      <c r="AS100" s="105">
        <v>0</v>
      </c>
      <c r="AT100" s="106">
        <f t="shared" si="1"/>
        <v>0</v>
      </c>
      <c r="AU100" s="107">
        <f>'2020-03-2.2-SO 02 - vedle...'!P125</f>
        <v>0</v>
      </c>
      <c r="AV100" s="106">
        <f>'2020-03-2.2-SO 02 - vedle...'!J35</f>
        <v>0</v>
      </c>
      <c r="AW100" s="106">
        <f>'2020-03-2.2-SO 02 - vedle...'!J36</f>
        <v>0</v>
      </c>
      <c r="AX100" s="106">
        <f>'2020-03-2.2-SO 02 - vedle...'!J37</f>
        <v>0</v>
      </c>
      <c r="AY100" s="106">
        <f>'2020-03-2.2-SO 02 - vedle...'!J38</f>
        <v>0</v>
      </c>
      <c r="AZ100" s="106">
        <f>'2020-03-2.2-SO 02 - vedle...'!F35</f>
        <v>0</v>
      </c>
      <c r="BA100" s="106">
        <f>'2020-03-2.2-SO 02 - vedle...'!F36</f>
        <v>0</v>
      </c>
      <c r="BB100" s="106">
        <f>'2020-03-2.2-SO 02 - vedle...'!F37</f>
        <v>0</v>
      </c>
      <c r="BC100" s="106">
        <f>'2020-03-2.2-SO 02 - vedle...'!F38</f>
        <v>0</v>
      </c>
      <c r="BD100" s="108">
        <f>'2020-03-2.2-SO 02 - vedle...'!F39</f>
        <v>0</v>
      </c>
      <c r="BT100" s="109" t="s">
        <v>83</v>
      </c>
      <c r="BV100" s="109" t="s">
        <v>76</v>
      </c>
      <c r="BW100" s="109" t="s">
        <v>98</v>
      </c>
      <c r="BX100" s="109" t="s">
        <v>94</v>
      </c>
      <c r="CL100" s="109" t="s">
        <v>1</v>
      </c>
    </row>
    <row r="101" spans="1:91" s="7" customFormat="1" ht="37.5" customHeight="1">
      <c r="B101" s="92"/>
      <c r="C101" s="93"/>
      <c r="D101" s="283" t="s">
        <v>99</v>
      </c>
      <c r="E101" s="283"/>
      <c r="F101" s="283"/>
      <c r="G101" s="283"/>
      <c r="H101" s="283"/>
      <c r="I101" s="94"/>
      <c r="J101" s="283" t="s">
        <v>100</v>
      </c>
      <c r="K101" s="283"/>
      <c r="L101" s="283"/>
      <c r="M101" s="283"/>
      <c r="N101" s="283"/>
      <c r="O101" s="283"/>
      <c r="P101" s="283"/>
      <c r="Q101" s="283"/>
      <c r="R101" s="283"/>
      <c r="S101" s="283"/>
      <c r="T101" s="283"/>
      <c r="U101" s="283"/>
      <c r="V101" s="283"/>
      <c r="W101" s="283"/>
      <c r="X101" s="283"/>
      <c r="Y101" s="283"/>
      <c r="Z101" s="283"/>
      <c r="AA101" s="283"/>
      <c r="AB101" s="283"/>
      <c r="AC101" s="283"/>
      <c r="AD101" s="283"/>
      <c r="AE101" s="283"/>
      <c r="AF101" s="283"/>
      <c r="AG101" s="280">
        <f>ROUND(SUM(AG102:AG103),2)</f>
        <v>0</v>
      </c>
      <c r="AH101" s="281"/>
      <c r="AI101" s="281"/>
      <c r="AJ101" s="281"/>
      <c r="AK101" s="281"/>
      <c r="AL101" s="281"/>
      <c r="AM101" s="281"/>
      <c r="AN101" s="282">
        <f t="shared" si="0"/>
        <v>0</v>
      </c>
      <c r="AO101" s="281"/>
      <c r="AP101" s="281"/>
      <c r="AQ101" s="95" t="s">
        <v>80</v>
      </c>
      <c r="AR101" s="96"/>
      <c r="AS101" s="97">
        <f>ROUND(SUM(AS102:AS103),2)</f>
        <v>0</v>
      </c>
      <c r="AT101" s="98">
        <f t="shared" si="1"/>
        <v>0</v>
      </c>
      <c r="AU101" s="99">
        <f>ROUND(SUM(AU102:AU103),5)</f>
        <v>0</v>
      </c>
      <c r="AV101" s="98">
        <f>ROUND(AZ101*L29,2)</f>
        <v>0</v>
      </c>
      <c r="AW101" s="98">
        <f>ROUND(BA101*L30,2)</f>
        <v>0</v>
      </c>
      <c r="AX101" s="98">
        <f>ROUND(BB101*L29,2)</f>
        <v>0</v>
      </c>
      <c r="AY101" s="98">
        <f>ROUND(BC101*L30,2)</f>
        <v>0</v>
      </c>
      <c r="AZ101" s="98">
        <f>ROUND(SUM(AZ102:AZ103),2)</f>
        <v>0</v>
      </c>
      <c r="BA101" s="98">
        <f>ROUND(SUM(BA102:BA103),2)</f>
        <v>0</v>
      </c>
      <c r="BB101" s="98">
        <f>ROUND(SUM(BB102:BB103),2)</f>
        <v>0</v>
      </c>
      <c r="BC101" s="98">
        <f>ROUND(SUM(BC102:BC103),2)</f>
        <v>0</v>
      </c>
      <c r="BD101" s="100">
        <f>ROUND(SUM(BD102:BD103),2)</f>
        <v>0</v>
      </c>
      <c r="BS101" s="101" t="s">
        <v>73</v>
      </c>
      <c r="BT101" s="101" t="s">
        <v>81</v>
      </c>
      <c r="BU101" s="101" t="s">
        <v>75</v>
      </c>
      <c r="BV101" s="101" t="s">
        <v>76</v>
      </c>
      <c r="BW101" s="101" t="s">
        <v>101</v>
      </c>
      <c r="BX101" s="101" t="s">
        <v>5</v>
      </c>
      <c r="CL101" s="101" t="s">
        <v>1</v>
      </c>
      <c r="CM101" s="101" t="s">
        <v>83</v>
      </c>
    </row>
    <row r="102" spans="1:91" s="4" customFormat="1" ht="35.25" customHeight="1">
      <c r="A102" s="102" t="s">
        <v>84</v>
      </c>
      <c r="B102" s="57"/>
      <c r="C102" s="103"/>
      <c r="D102" s="103"/>
      <c r="E102" s="286" t="s">
        <v>102</v>
      </c>
      <c r="F102" s="286"/>
      <c r="G102" s="286"/>
      <c r="H102" s="286"/>
      <c r="I102" s="286"/>
      <c r="J102" s="103"/>
      <c r="K102" s="286" t="s">
        <v>86</v>
      </c>
      <c r="L102" s="286"/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  <c r="AE102" s="286"/>
      <c r="AF102" s="286"/>
      <c r="AG102" s="284">
        <f>'2020-03-3.1-SO 03 - stave...'!J32</f>
        <v>0</v>
      </c>
      <c r="AH102" s="285"/>
      <c r="AI102" s="285"/>
      <c r="AJ102" s="285"/>
      <c r="AK102" s="285"/>
      <c r="AL102" s="285"/>
      <c r="AM102" s="285"/>
      <c r="AN102" s="284">
        <f t="shared" si="0"/>
        <v>0</v>
      </c>
      <c r="AO102" s="285"/>
      <c r="AP102" s="285"/>
      <c r="AQ102" s="104" t="s">
        <v>87</v>
      </c>
      <c r="AR102" s="59"/>
      <c r="AS102" s="105">
        <v>0</v>
      </c>
      <c r="AT102" s="106">
        <f t="shared" si="1"/>
        <v>0</v>
      </c>
      <c r="AU102" s="107">
        <f>'2020-03-3.1-SO 03 - stave...'!P130</f>
        <v>0</v>
      </c>
      <c r="AV102" s="106">
        <f>'2020-03-3.1-SO 03 - stave...'!J35</f>
        <v>0</v>
      </c>
      <c r="AW102" s="106">
        <f>'2020-03-3.1-SO 03 - stave...'!J36</f>
        <v>0</v>
      </c>
      <c r="AX102" s="106">
        <f>'2020-03-3.1-SO 03 - stave...'!J37</f>
        <v>0</v>
      </c>
      <c r="AY102" s="106">
        <f>'2020-03-3.1-SO 03 - stave...'!J38</f>
        <v>0</v>
      </c>
      <c r="AZ102" s="106">
        <f>'2020-03-3.1-SO 03 - stave...'!F35</f>
        <v>0</v>
      </c>
      <c r="BA102" s="106">
        <f>'2020-03-3.1-SO 03 - stave...'!F36</f>
        <v>0</v>
      </c>
      <c r="BB102" s="106">
        <f>'2020-03-3.1-SO 03 - stave...'!F37</f>
        <v>0</v>
      </c>
      <c r="BC102" s="106">
        <f>'2020-03-3.1-SO 03 - stave...'!F38</f>
        <v>0</v>
      </c>
      <c r="BD102" s="108">
        <f>'2020-03-3.1-SO 03 - stave...'!F39</f>
        <v>0</v>
      </c>
      <c r="BT102" s="109" t="s">
        <v>83</v>
      </c>
      <c r="BV102" s="109" t="s">
        <v>76</v>
      </c>
      <c r="BW102" s="109" t="s">
        <v>103</v>
      </c>
      <c r="BX102" s="109" t="s">
        <v>101</v>
      </c>
      <c r="CL102" s="109" t="s">
        <v>1</v>
      </c>
    </row>
    <row r="103" spans="1:91" s="4" customFormat="1" ht="35.25" customHeight="1">
      <c r="A103" s="102" t="s">
        <v>84</v>
      </c>
      <c r="B103" s="57"/>
      <c r="C103" s="103"/>
      <c r="D103" s="103"/>
      <c r="E103" s="286" t="s">
        <v>104</v>
      </c>
      <c r="F103" s="286"/>
      <c r="G103" s="286"/>
      <c r="H103" s="286"/>
      <c r="I103" s="286"/>
      <c r="J103" s="103"/>
      <c r="K103" s="286" t="s">
        <v>90</v>
      </c>
      <c r="L103" s="286"/>
      <c r="M103" s="286"/>
      <c r="N103" s="286"/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B103" s="286"/>
      <c r="AC103" s="286"/>
      <c r="AD103" s="286"/>
      <c r="AE103" s="286"/>
      <c r="AF103" s="286"/>
      <c r="AG103" s="284">
        <f>'2020-03-3.2-SO 03 - vedle...'!J32</f>
        <v>0</v>
      </c>
      <c r="AH103" s="285"/>
      <c r="AI103" s="285"/>
      <c r="AJ103" s="285"/>
      <c r="AK103" s="285"/>
      <c r="AL103" s="285"/>
      <c r="AM103" s="285"/>
      <c r="AN103" s="284">
        <f t="shared" si="0"/>
        <v>0</v>
      </c>
      <c r="AO103" s="285"/>
      <c r="AP103" s="285"/>
      <c r="AQ103" s="104" t="s">
        <v>87</v>
      </c>
      <c r="AR103" s="59"/>
      <c r="AS103" s="110">
        <v>0</v>
      </c>
      <c r="AT103" s="111">
        <f t="shared" si="1"/>
        <v>0</v>
      </c>
      <c r="AU103" s="112">
        <f>'2020-03-3.2-SO 03 - vedle...'!P125</f>
        <v>0</v>
      </c>
      <c r="AV103" s="111">
        <f>'2020-03-3.2-SO 03 - vedle...'!J35</f>
        <v>0</v>
      </c>
      <c r="AW103" s="111">
        <f>'2020-03-3.2-SO 03 - vedle...'!J36</f>
        <v>0</v>
      </c>
      <c r="AX103" s="111">
        <f>'2020-03-3.2-SO 03 - vedle...'!J37</f>
        <v>0</v>
      </c>
      <c r="AY103" s="111">
        <f>'2020-03-3.2-SO 03 - vedle...'!J38</f>
        <v>0</v>
      </c>
      <c r="AZ103" s="111">
        <f>'2020-03-3.2-SO 03 - vedle...'!F35</f>
        <v>0</v>
      </c>
      <c r="BA103" s="111">
        <f>'2020-03-3.2-SO 03 - vedle...'!F36</f>
        <v>0</v>
      </c>
      <c r="BB103" s="111">
        <f>'2020-03-3.2-SO 03 - vedle...'!F37</f>
        <v>0</v>
      </c>
      <c r="BC103" s="111">
        <f>'2020-03-3.2-SO 03 - vedle...'!F38</f>
        <v>0</v>
      </c>
      <c r="BD103" s="113">
        <f>'2020-03-3.2-SO 03 - vedle...'!F39</f>
        <v>0</v>
      </c>
      <c r="BT103" s="109" t="s">
        <v>83</v>
      </c>
      <c r="BV103" s="109" t="s">
        <v>76</v>
      </c>
      <c r="BW103" s="109" t="s">
        <v>105</v>
      </c>
      <c r="BX103" s="109" t="s">
        <v>101</v>
      </c>
      <c r="CL103" s="109" t="s">
        <v>1</v>
      </c>
    </row>
    <row r="104" spans="1:91" s="2" customFormat="1" ht="30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sheetProtection algorithmName="SHA-512" hashValue="5hp2tGuTFyZ6Cy4taQhEb8B1otCmnbT46NaUNNKFJjND+8F+lpUlglGDJZvYVQVNvXOkWuDJYSIrKPbKt2Km/A==" saltValue="uaCh++F1wkV5mmluq1DI/QNsP+N8zdtuQbgOhNf2qpFBilDIkPBnChv8eUmRiT8PyBeg+GD0d7K6YXuBeYBXEw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2020-03-1.1-SO 01 - stave...'!C2" display="/"/>
    <hyperlink ref="A97" location="'2020-03-1.2-SO 01 - vedle...'!C2" display="/"/>
    <hyperlink ref="A99" location="'2020-03-2.1-SO 02 - stave...'!C2" display="/"/>
    <hyperlink ref="A100" location="'2020-03-2.2-SO 02 - vedle...'!C2" display="/"/>
    <hyperlink ref="A102" location="'2020-03-3.1-SO 03 - stave...'!C2" display="/"/>
    <hyperlink ref="A103" location="'2020-03-3.2-SO 03 - ved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88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108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110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ROUND((SUM(BE128:BE272)),  2)</f>
        <v>0</v>
      </c>
      <c r="G35" s="33"/>
      <c r="H35" s="33"/>
      <c r="I35" s="136">
        <v>0.21</v>
      </c>
      <c r="J35" s="135">
        <f>ROUND(((SUM(BE128:BE272))*I35),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ROUND((SUM(BF128:BF272)),  2)</f>
        <v>0</v>
      </c>
      <c r="G36" s="33"/>
      <c r="H36" s="33"/>
      <c r="I36" s="136">
        <v>0.15</v>
      </c>
      <c r="J36" s="135">
        <f>ROUND(((SUM(BF128:BF272))*I36),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ROUND((SUM(BG128:BG272)),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ROUND((SUM(BH128:BH272)),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ROUND((SUM(BI128:BI272)),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108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2020/03/1.1/SO 01 - stavební část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116</v>
      </c>
      <c r="E99" s="169"/>
      <c r="F99" s="169"/>
      <c r="G99" s="169"/>
      <c r="H99" s="169"/>
      <c r="I99" s="170"/>
      <c r="J99" s="171">
        <f>J129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117</v>
      </c>
      <c r="E100" s="175"/>
      <c r="F100" s="175"/>
      <c r="G100" s="175"/>
      <c r="H100" s="175"/>
      <c r="I100" s="176"/>
      <c r="J100" s="177">
        <f>J130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118</v>
      </c>
      <c r="E101" s="175"/>
      <c r="F101" s="175"/>
      <c r="G101" s="175"/>
      <c r="H101" s="175"/>
      <c r="I101" s="176"/>
      <c r="J101" s="177">
        <f>J160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119</v>
      </c>
      <c r="E102" s="175"/>
      <c r="F102" s="175"/>
      <c r="G102" s="175"/>
      <c r="H102" s="175"/>
      <c r="I102" s="176"/>
      <c r="J102" s="177">
        <f>J176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120</v>
      </c>
      <c r="E103" s="175"/>
      <c r="F103" s="175"/>
      <c r="G103" s="175"/>
      <c r="H103" s="175"/>
      <c r="I103" s="176"/>
      <c r="J103" s="177">
        <f>J195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121</v>
      </c>
      <c r="E104" s="175"/>
      <c r="F104" s="175"/>
      <c r="G104" s="175"/>
      <c r="H104" s="175"/>
      <c r="I104" s="176"/>
      <c r="J104" s="177">
        <f>J211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122</v>
      </c>
      <c r="E105" s="175"/>
      <c r="F105" s="175"/>
      <c r="G105" s="175"/>
      <c r="H105" s="175"/>
      <c r="I105" s="176"/>
      <c r="J105" s="177">
        <f>J263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123</v>
      </c>
      <c r="E106" s="175"/>
      <c r="F106" s="175"/>
      <c r="G106" s="175"/>
      <c r="H106" s="175"/>
      <c r="I106" s="176"/>
      <c r="J106" s="177">
        <f>J270</f>
        <v>0</v>
      </c>
      <c r="K106" s="103"/>
      <c r="L106" s="178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157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160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124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6" t="str">
        <f>E7</f>
        <v>Oprava mostů na trati Jičín - Libuň</v>
      </c>
      <c r="F116" s="317"/>
      <c r="G116" s="317"/>
      <c r="H116" s="317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107</v>
      </c>
      <c r="D117" s="21"/>
      <c r="E117" s="21"/>
      <c r="F117" s="21"/>
      <c r="G117" s="21"/>
      <c r="H117" s="21"/>
      <c r="I117" s="114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6" t="s">
        <v>108</v>
      </c>
      <c r="F118" s="318"/>
      <c r="G118" s="318"/>
      <c r="H118" s="318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109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64" t="str">
        <f>E11</f>
        <v>2020/03/1.1/SO 01 - stavební část</v>
      </c>
      <c r="F120" s="318"/>
      <c r="G120" s="318"/>
      <c r="H120" s="318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 xml:space="preserve"> </v>
      </c>
      <c r="G122" s="35"/>
      <c r="H122" s="35"/>
      <c r="I122" s="122" t="s">
        <v>22</v>
      </c>
      <c r="J122" s="65" t="str">
        <f>IF(J14="","",J14)</f>
        <v>3. 3. 2020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24</v>
      </c>
      <c r="D124" s="35"/>
      <c r="E124" s="35"/>
      <c r="F124" s="26" t="str">
        <f>E17</f>
        <v>Správa železnic s.o.</v>
      </c>
      <c r="G124" s="35"/>
      <c r="H124" s="35"/>
      <c r="I124" s="122" t="s">
        <v>30</v>
      </c>
      <c r="J124" s="31" t="str">
        <f>E23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28</v>
      </c>
      <c r="D125" s="35"/>
      <c r="E125" s="35"/>
      <c r="F125" s="26" t="str">
        <f>IF(E20="","",E20)</f>
        <v>Vyplň údaj</v>
      </c>
      <c r="G125" s="35"/>
      <c r="H125" s="35"/>
      <c r="I125" s="122" t="s">
        <v>32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121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79"/>
      <c r="B127" s="180"/>
      <c r="C127" s="181" t="s">
        <v>125</v>
      </c>
      <c r="D127" s="182" t="s">
        <v>59</v>
      </c>
      <c r="E127" s="182" t="s">
        <v>55</v>
      </c>
      <c r="F127" s="182" t="s">
        <v>56</v>
      </c>
      <c r="G127" s="182" t="s">
        <v>126</v>
      </c>
      <c r="H127" s="182" t="s">
        <v>127</v>
      </c>
      <c r="I127" s="183" t="s">
        <v>128</v>
      </c>
      <c r="J127" s="182" t="s">
        <v>113</v>
      </c>
      <c r="K127" s="184" t="s">
        <v>129</v>
      </c>
      <c r="L127" s="185"/>
      <c r="M127" s="74" t="s">
        <v>1</v>
      </c>
      <c r="N127" s="75" t="s">
        <v>38</v>
      </c>
      <c r="O127" s="75" t="s">
        <v>130</v>
      </c>
      <c r="P127" s="75" t="s">
        <v>131</v>
      </c>
      <c r="Q127" s="75" t="s">
        <v>132</v>
      </c>
      <c r="R127" s="75" t="s">
        <v>133</v>
      </c>
      <c r="S127" s="75" t="s">
        <v>134</v>
      </c>
      <c r="T127" s="76" t="s">
        <v>135</v>
      </c>
      <c r="U127" s="179"/>
      <c r="V127" s="179"/>
      <c r="W127" s="179"/>
      <c r="X127" s="179"/>
      <c r="Y127" s="179"/>
      <c r="Z127" s="179"/>
      <c r="AA127" s="179"/>
      <c r="AB127" s="179"/>
      <c r="AC127" s="179"/>
      <c r="AD127" s="179"/>
      <c r="AE127" s="179"/>
    </row>
    <row r="128" spans="1:63" s="2" customFormat="1" ht="22.9" customHeight="1">
      <c r="A128" s="33"/>
      <c r="B128" s="34"/>
      <c r="C128" s="81" t="s">
        <v>136</v>
      </c>
      <c r="D128" s="35"/>
      <c r="E128" s="35"/>
      <c r="F128" s="35"/>
      <c r="G128" s="35"/>
      <c r="H128" s="35"/>
      <c r="I128" s="121"/>
      <c r="J128" s="186">
        <f>BK128</f>
        <v>0</v>
      </c>
      <c r="K128" s="35"/>
      <c r="L128" s="38"/>
      <c r="M128" s="77"/>
      <c r="N128" s="187"/>
      <c r="O128" s="78"/>
      <c r="P128" s="188">
        <f>P129</f>
        <v>0</v>
      </c>
      <c r="Q128" s="78"/>
      <c r="R128" s="188">
        <f>R129</f>
        <v>301.45685554836001</v>
      </c>
      <c r="S128" s="78"/>
      <c r="T128" s="189">
        <f>T129</f>
        <v>110.32243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73</v>
      </c>
      <c r="AU128" s="16" t="s">
        <v>115</v>
      </c>
      <c r="BK128" s="190">
        <f>BK129</f>
        <v>0</v>
      </c>
    </row>
    <row r="129" spans="1:65" s="12" customFormat="1" ht="25.9" customHeight="1">
      <c r="B129" s="191"/>
      <c r="C129" s="192"/>
      <c r="D129" s="193" t="s">
        <v>73</v>
      </c>
      <c r="E129" s="194" t="s">
        <v>137</v>
      </c>
      <c r="F129" s="194" t="s">
        <v>138</v>
      </c>
      <c r="G129" s="192"/>
      <c r="H129" s="192"/>
      <c r="I129" s="195"/>
      <c r="J129" s="196">
        <f>BK129</f>
        <v>0</v>
      </c>
      <c r="K129" s="192"/>
      <c r="L129" s="197"/>
      <c r="M129" s="198"/>
      <c r="N129" s="199"/>
      <c r="O129" s="199"/>
      <c r="P129" s="200">
        <f>P130+P160+P176+P195+P211+P263+P270</f>
        <v>0</v>
      </c>
      <c r="Q129" s="199"/>
      <c r="R129" s="200">
        <f>R130+R160+R176+R195+R211+R263+R270</f>
        <v>301.45685554836001</v>
      </c>
      <c r="S129" s="199"/>
      <c r="T129" s="201">
        <f>T130+T160+T176+T195+T211+T263+T270</f>
        <v>110.32243</v>
      </c>
      <c r="AR129" s="202" t="s">
        <v>81</v>
      </c>
      <c r="AT129" s="203" t="s">
        <v>73</v>
      </c>
      <c r="AU129" s="203" t="s">
        <v>74</v>
      </c>
      <c r="AY129" s="202" t="s">
        <v>139</v>
      </c>
      <c r="BK129" s="204">
        <f>BK130+BK160+BK176+BK195+BK211+BK263+BK270</f>
        <v>0</v>
      </c>
    </row>
    <row r="130" spans="1:65" s="12" customFormat="1" ht="22.9" customHeight="1">
      <c r="B130" s="191"/>
      <c r="C130" s="192"/>
      <c r="D130" s="193" t="s">
        <v>73</v>
      </c>
      <c r="E130" s="205" t="s">
        <v>81</v>
      </c>
      <c r="F130" s="205" t="s">
        <v>140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SUM(P131:P159)</f>
        <v>0</v>
      </c>
      <c r="Q130" s="199"/>
      <c r="R130" s="200">
        <f>SUM(R131:R159)</f>
        <v>7.0034724150000001</v>
      </c>
      <c r="S130" s="199"/>
      <c r="T130" s="201">
        <f>SUM(T131:T159)</f>
        <v>56.925000000000004</v>
      </c>
      <c r="AR130" s="202" t="s">
        <v>81</v>
      </c>
      <c r="AT130" s="203" t="s">
        <v>73</v>
      </c>
      <c r="AU130" s="203" t="s">
        <v>81</v>
      </c>
      <c r="AY130" s="202" t="s">
        <v>139</v>
      </c>
      <c r="BK130" s="204">
        <f>SUM(BK131:BK159)</f>
        <v>0</v>
      </c>
    </row>
    <row r="131" spans="1:65" s="2" customFormat="1" ht="21.75" customHeight="1">
      <c r="A131" s="33"/>
      <c r="B131" s="34"/>
      <c r="C131" s="207" t="s">
        <v>81</v>
      </c>
      <c r="D131" s="207" t="s">
        <v>141</v>
      </c>
      <c r="E131" s="208" t="s">
        <v>142</v>
      </c>
      <c r="F131" s="209" t="s">
        <v>143</v>
      </c>
      <c r="G131" s="210" t="s">
        <v>144</v>
      </c>
      <c r="H131" s="211">
        <v>1000</v>
      </c>
      <c r="I131" s="212"/>
      <c r="J131" s="213">
        <f>ROUND(I131*H131,2)</f>
        <v>0</v>
      </c>
      <c r="K131" s="209" t="s">
        <v>145</v>
      </c>
      <c r="L131" s="38"/>
      <c r="M131" s="214" t="s">
        <v>1</v>
      </c>
      <c r="N131" s="215" t="s">
        <v>39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146</v>
      </c>
      <c r="AT131" s="218" t="s">
        <v>141</v>
      </c>
      <c r="AU131" s="218" t="s">
        <v>83</v>
      </c>
      <c r="AY131" s="16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81</v>
      </c>
      <c r="BK131" s="219">
        <f>ROUND(I131*H131,2)</f>
        <v>0</v>
      </c>
      <c r="BL131" s="16" t="s">
        <v>146</v>
      </c>
      <c r="BM131" s="218" t="s">
        <v>147</v>
      </c>
    </row>
    <row r="132" spans="1:65" s="2" customFormat="1" ht="16.5" customHeight="1">
      <c r="A132" s="33"/>
      <c r="B132" s="34"/>
      <c r="C132" s="207" t="s">
        <v>83</v>
      </c>
      <c r="D132" s="207" t="s">
        <v>141</v>
      </c>
      <c r="E132" s="208" t="s">
        <v>148</v>
      </c>
      <c r="F132" s="209" t="s">
        <v>149</v>
      </c>
      <c r="G132" s="210" t="s">
        <v>144</v>
      </c>
      <c r="H132" s="211">
        <v>1000</v>
      </c>
      <c r="I132" s="212"/>
      <c r="J132" s="213">
        <f>ROUND(I132*H132,2)</f>
        <v>0</v>
      </c>
      <c r="K132" s="209" t="s">
        <v>145</v>
      </c>
      <c r="L132" s="38"/>
      <c r="M132" s="214" t="s">
        <v>1</v>
      </c>
      <c r="N132" s="215" t="s">
        <v>39</v>
      </c>
      <c r="O132" s="70"/>
      <c r="P132" s="216">
        <f>O132*H132</f>
        <v>0</v>
      </c>
      <c r="Q132" s="216">
        <v>1.8000000000000001E-4</v>
      </c>
      <c r="R132" s="216">
        <f>Q132*H132</f>
        <v>0.18000000000000002</v>
      </c>
      <c r="S132" s="216">
        <v>0</v>
      </c>
      <c r="T132" s="21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146</v>
      </c>
      <c r="AT132" s="218" t="s">
        <v>141</v>
      </c>
      <c r="AU132" s="218" t="s">
        <v>83</v>
      </c>
      <c r="AY132" s="16" t="s">
        <v>139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81</v>
      </c>
      <c r="BK132" s="219">
        <f>ROUND(I132*H132,2)</f>
        <v>0</v>
      </c>
      <c r="BL132" s="16" t="s">
        <v>146</v>
      </c>
      <c r="BM132" s="218" t="s">
        <v>150</v>
      </c>
    </row>
    <row r="133" spans="1:65" s="2" customFormat="1" ht="16.5" customHeight="1">
      <c r="A133" s="33"/>
      <c r="B133" s="34"/>
      <c r="C133" s="207" t="s">
        <v>151</v>
      </c>
      <c r="D133" s="207" t="s">
        <v>141</v>
      </c>
      <c r="E133" s="208" t="s">
        <v>152</v>
      </c>
      <c r="F133" s="209" t="s">
        <v>153</v>
      </c>
      <c r="G133" s="210" t="s">
        <v>154</v>
      </c>
      <c r="H133" s="211">
        <v>42</v>
      </c>
      <c r="I133" s="212"/>
      <c r="J133" s="213">
        <f>ROUND(I133*H133,2)</f>
        <v>0</v>
      </c>
      <c r="K133" s="209" t="s">
        <v>145</v>
      </c>
      <c r="L133" s="38"/>
      <c r="M133" s="214" t="s">
        <v>1</v>
      </c>
      <c r="N133" s="215" t="s">
        <v>39</v>
      </c>
      <c r="O133" s="70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146</v>
      </c>
      <c r="AT133" s="218" t="s">
        <v>141</v>
      </c>
      <c r="AU133" s="218" t="s">
        <v>83</v>
      </c>
      <c r="AY133" s="16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81</v>
      </c>
      <c r="BK133" s="219">
        <f>ROUND(I133*H133,2)</f>
        <v>0</v>
      </c>
      <c r="BL133" s="16" t="s">
        <v>146</v>
      </c>
      <c r="BM133" s="218" t="s">
        <v>155</v>
      </c>
    </row>
    <row r="134" spans="1:65" s="13" customFormat="1" ht="11.25">
      <c r="B134" s="220"/>
      <c r="C134" s="221"/>
      <c r="D134" s="222" t="s">
        <v>156</v>
      </c>
      <c r="E134" s="223" t="s">
        <v>1</v>
      </c>
      <c r="F134" s="224" t="s">
        <v>157</v>
      </c>
      <c r="G134" s="221"/>
      <c r="H134" s="225">
        <v>33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83</v>
      </c>
      <c r="AV134" s="13" t="s">
        <v>83</v>
      </c>
      <c r="AW134" s="13" t="s">
        <v>31</v>
      </c>
      <c r="AX134" s="13" t="s">
        <v>74</v>
      </c>
      <c r="AY134" s="231" t="s">
        <v>139</v>
      </c>
    </row>
    <row r="135" spans="1:65" s="13" customFormat="1" ht="11.25">
      <c r="B135" s="220"/>
      <c r="C135" s="221"/>
      <c r="D135" s="222" t="s">
        <v>156</v>
      </c>
      <c r="E135" s="223" t="s">
        <v>1</v>
      </c>
      <c r="F135" s="224" t="s">
        <v>158</v>
      </c>
      <c r="G135" s="221"/>
      <c r="H135" s="225">
        <v>1</v>
      </c>
      <c r="I135" s="226"/>
      <c r="J135" s="221"/>
      <c r="K135" s="221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83</v>
      </c>
      <c r="AV135" s="13" t="s">
        <v>83</v>
      </c>
      <c r="AW135" s="13" t="s">
        <v>31</v>
      </c>
      <c r="AX135" s="13" t="s">
        <v>74</v>
      </c>
      <c r="AY135" s="231" t="s">
        <v>139</v>
      </c>
    </row>
    <row r="136" spans="1:65" s="13" customFormat="1" ht="11.25">
      <c r="B136" s="220"/>
      <c r="C136" s="221"/>
      <c r="D136" s="222" t="s">
        <v>156</v>
      </c>
      <c r="E136" s="223" t="s">
        <v>1</v>
      </c>
      <c r="F136" s="224" t="s">
        <v>159</v>
      </c>
      <c r="G136" s="221"/>
      <c r="H136" s="225">
        <v>3</v>
      </c>
      <c r="I136" s="226"/>
      <c r="J136" s="221"/>
      <c r="K136" s="221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156</v>
      </c>
      <c r="AU136" s="231" t="s">
        <v>83</v>
      </c>
      <c r="AV136" s="13" t="s">
        <v>83</v>
      </c>
      <c r="AW136" s="13" t="s">
        <v>31</v>
      </c>
      <c r="AX136" s="13" t="s">
        <v>74</v>
      </c>
      <c r="AY136" s="231" t="s">
        <v>139</v>
      </c>
    </row>
    <row r="137" spans="1:65" s="13" customFormat="1" ht="11.25">
      <c r="B137" s="220"/>
      <c r="C137" s="221"/>
      <c r="D137" s="222" t="s">
        <v>156</v>
      </c>
      <c r="E137" s="223" t="s">
        <v>1</v>
      </c>
      <c r="F137" s="224" t="s">
        <v>160</v>
      </c>
      <c r="G137" s="221"/>
      <c r="H137" s="225">
        <v>5</v>
      </c>
      <c r="I137" s="226"/>
      <c r="J137" s="221"/>
      <c r="K137" s="221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83</v>
      </c>
      <c r="AV137" s="13" t="s">
        <v>83</v>
      </c>
      <c r="AW137" s="13" t="s">
        <v>31</v>
      </c>
      <c r="AX137" s="13" t="s">
        <v>74</v>
      </c>
      <c r="AY137" s="231" t="s">
        <v>139</v>
      </c>
    </row>
    <row r="138" spans="1:65" s="14" customFormat="1" ht="11.25">
      <c r="B138" s="232"/>
      <c r="C138" s="233"/>
      <c r="D138" s="222" t="s">
        <v>156</v>
      </c>
      <c r="E138" s="234" t="s">
        <v>1</v>
      </c>
      <c r="F138" s="235" t="s">
        <v>161</v>
      </c>
      <c r="G138" s="233"/>
      <c r="H138" s="236">
        <v>42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83</v>
      </c>
      <c r="AV138" s="14" t="s">
        <v>146</v>
      </c>
      <c r="AW138" s="14" t="s">
        <v>31</v>
      </c>
      <c r="AX138" s="14" t="s">
        <v>81</v>
      </c>
      <c r="AY138" s="242" t="s">
        <v>139</v>
      </c>
    </row>
    <row r="139" spans="1:65" s="2" customFormat="1" ht="16.5" customHeight="1">
      <c r="A139" s="33"/>
      <c r="B139" s="34"/>
      <c r="C139" s="207" t="s">
        <v>146</v>
      </c>
      <c r="D139" s="207" t="s">
        <v>141</v>
      </c>
      <c r="E139" s="208" t="s">
        <v>162</v>
      </c>
      <c r="F139" s="209" t="s">
        <v>163</v>
      </c>
      <c r="G139" s="210" t="s">
        <v>164</v>
      </c>
      <c r="H139" s="211">
        <v>25</v>
      </c>
      <c r="I139" s="212"/>
      <c r="J139" s="213">
        <f>ROUND(I139*H139,2)</f>
        <v>0</v>
      </c>
      <c r="K139" s="209" t="s">
        <v>145</v>
      </c>
      <c r="L139" s="38"/>
      <c r="M139" s="214" t="s">
        <v>1</v>
      </c>
      <c r="N139" s="215" t="s">
        <v>39</v>
      </c>
      <c r="O139" s="70"/>
      <c r="P139" s="216">
        <f>O139*H139</f>
        <v>0</v>
      </c>
      <c r="Q139" s="216">
        <v>2.6981213399999999E-2</v>
      </c>
      <c r="R139" s="216">
        <f>Q139*H139</f>
        <v>0.67453033499999993</v>
      </c>
      <c r="S139" s="216">
        <v>0</v>
      </c>
      <c r="T139" s="21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146</v>
      </c>
      <c r="AT139" s="218" t="s">
        <v>141</v>
      </c>
      <c r="AU139" s="218" t="s">
        <v>83</v>
      </c>
      <c r="AY139" s="16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81</v>
      </c>
      <c r="BK139" s="219">
        <f>ROUND(I139*H139,2)</f>
        <v>0</v>
      </c>
      <c r="BL139" s="16" t="s">
        <v>146</v>
      </c>
      <c r="BM139" s="218" t="s">
        <v>165</v>
      </c>
    </row>
    <row r="140" spans="1:65" s="2" customFormat="1" ht="21.75" customHeight="1">
      <c r="A140" s="33"/>
      <c r="B140" s="34"/>
      <c r="C140" s="207" t="s">
        <v>166</v>
      </c>
      <c r="D140" s="207" t="s">
        <v>141</v>
      </c>
      <c r="E140" s="208" t="s">
        <v>167</v>
      </c>
      <c r="F140" s="209" t="s">
        <v>168</v>
      </c>
      <c r="G140" s="210" t="s">
        <v>169</v>
      </c>
      <c r="H140" s="211">
        <v>0.89600000000000002</v>
      </c>
      <c r="I140" s="212"/>
      <c r="J140" s="213">
        <f>ROUND(I140*H140,2)</f>
        <v>0</v>
      </c>
      <c r="K140" s="209" t="s">
        <v>145</v>
      </c>
      <c r="L140" s="38"/>
      <c r="M140" s="214" t="s">
        <v>1</v>
      </c>
      <c r="N140" s="215" t="s">
        <v>39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146</v>
      </c>
      <c r="AT140" s="218" t="s">
        <v>141</v>
      </c>
      <c r="AU140" s="218" t="s">
        <v>83</v>
      </c>
      <c r="AY140" s="16" t="s">
        <v>139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81</v>
      </c>
      <c r="BK140" s="219">
        <f>ROUND(I140*H140,2)</f>
        <v>0</v>
      </c>
      <c r="BL140" s="16" t="s">
        <v>146</v>
      </c>
      <c r="BM140" s="218" t="s">
        <v>170</v>
      </c>
    </row>
    <row r="141" spans="1:65" s="13" customFormat="1" ht="22.5">
      <c r="B141" s="220"/>
      <c r="C141" s="221"/>
      <c r="D141" s="222" t="s">
        <v>156</v>
      </c>
      <c r="E141" s="223" t="s">
        <v>1</v>
      </c>
      <c r="F141" s="224" t="s">
        <v>171</v>
      </c>
      <c r="G141" s="221"/>
      <c r="H141" s="225">
        <v>0.89600000000000002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83</v>
      </c>
      <c r="AV141" s="13" t="s">
        <v>83</v>
      </c>
      <c r="AW141" s="13" t="s">
        <v>31</v>
      </c>
      <c r="AX141" s="13" t="s">
        <v>81</v>
      </c>
      <c r="AY141" s="231" t="s">
        <v>139</v>
      </c>
    </row>
    <row r="142" spans="1:65" s="2" customFormat="1" ht="33" customHeight="1">
      <c r="A142" s="33"/>
      <c r="B142" s="34"/>
      <c r="C142" s="207" t="s">
        <v>172</v>
      </c>
      <c r="D142" s="207" t="s">
        <v>141</v>
      </c>
      <c r="E142" s="208" t="s">
        <v>173</v>
      </c>
      <c r="F142" s="209" t="s">
        <v>174</v>
      </c>
      <c r="G142" s="210" t="s">
        <v>169</v>
      </c>
      <c r="H142" s="211">
        <v>20</v>
      </c>
      <c r="I142" s="212"/>
      <c r="J142" s="213">
        <f>ROUND(I142*H142,2)</f>
        <v>0</v>
      </c>
      <c r="K142" s="209" t="s">
        <v>145</v>
      </c>
      <c r="L142" s="38"/>
      <c r="M142" s="214" t="s">
        <v>1</v>
      </c>
      <c r="N142" s="215" t="s">
        <v>39</v>
      </c>
      <c r="O142" s="70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8" t="s">
        <v>146</v>
      </c>
      <c r="AT142" s="218" t="s">
        <v>141</v>
      </c>
      <c r="AU142" s="218" t="s">
        <v>83</v>
      </c>
      <c r="AY142" s="16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6" t="s">
        <v>81</v>
      </c>
      <c r="BK142" s="219">
        <f>ROUND(I142*H142,2)</f>
        <v>0</v>
      </c>
      <c r="BL142" s="16" t="s">
        <v>146</v>
      </c>
      <c r="BM142" s="218" t="s">
        <v>175</v>
      </c>
    </row>
    <row r="143" spans="1:65" s="13" customFormat="1" ht="11.25">
      <c r="B143" s="220"/>
      <c r="C143" s="221"/>
      <c r="D143" s="222" t="s">
        <v>156</v>
      </c>
      <c r="E143" s="223" t="s">
        <v>1</v>
      </c>
      <c r="F143" s="224" t="s">
        <v>176</v>
      </c>
      <c r="G143" s="221"/>
      <c r="H143" s="225">
        <v>20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83</v>
      </c>
      <c r="AV143" s="13" t="s">
        <v>83</v>
      </c>
      <c r="AW143" s="13" t="s">
        <v>31</v>
      </c>
      <c r="AX143" s="13" t="s">
        <v>81</v>
      </c>
      <c r="AY143" s="231" t="s">
        <v>139</v>
      </c>
    </row>
    <row r="144" spans="1:65" s="2" customFormat="1" ht="16.5" customHeight="1">
      <c r="A144" s="33"/>
      <c r="B144" s="34"/>
      <c r="C144" s="207" t="s">
        <v>177</v>
      </c>
      <c r="D144" s="207" t="s">
        <v>141</v>
      </c>
      <c r="E144" s="208" t="s">
        <v>178</v>
      </c>
      <c r="F144" s="209" t="s">
        <v>179</v>
      </c>
      <c r="G144" s="210" t="s">
        <v>144</v>
      </c>
      <c r="H144" s="211">
        <v>24</v>
      </c>
      <c r="I144" s="212"/>
      <c r="J144" s="213">
        <f>ROUND(I144*H144,2)</f>
        <v>0</v>
      </c>
      <c r="K144" s="209" t="s">
        <v>145</v>
      </c>
      <c r="L144" s="38"/>
      <c r="M144" s="214" t="s">
        <v>1</v>
      </c>
      <c r="N144" s="215" t="s">
        <v>39</v>
      </c>
      <c r="O144" s="70"/>
      <c r="P144" s="216">
        <f>O144*H144</f>
        <v>0</v>
      </c>
      <c r="Q144" s="216">
        <v>6.2059200000000002E-3</v>
      </c>
      <c r="R144" s="216">
        <f>Q144*H144</f>
        <v>0.14894208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146</v>
      </c>
      <c r="AT144" s="218" t="s">
        <v>141</v>
      </c>
      <c r="AU144" s="218" t="s">
        <v>83</v>
      </c>
      <c r="AY144" s="16" t="s">
        <v>139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81</v>
      </c>
      <c r="BK144" s="219">
        <f>ROUND(I144*H144,2)</f>
        <v>0</v>
      </c>
      <c r="BL144" s="16" t="s">
        <v>146</v>
      </c>
      <c r="BM144" s="218" t="s">
        <v>180</v>
      </c>
    </row>
    <row r="145" spans="1:65" s="13" customFormat="1" ht="11.25">
      <c r="B145" s="220"/>
      <c r="C145" s="221"/>
      <c r="D145" s="222" t="s">
        <v>156</v>
      </c>
      <c r="E145" s="223" t="s">
        <v>1</v>
      </c>
      <c r="F145" s="224" t="s">
        <v>181</v>
      </c>
      <c r="G145" s="221"/>
      <c r="H145" s="225">
        <v>24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83</v>
      </c>
      <c r="AV145" s="13" t="s">
        <v>83</v>
      </c>
      <c r="AW145" s="13" t="s">
        <v>31</v>
      </c>
      <c r="AX145" s="13" t="s">
        <v>81</v>
      </c>
      <c r="AY145" s="231" t="s">
        <v>139</v>
      </c>
    </row>
    <row r="146" spans="1:65" s="2" customFormat="1" ht="21.75" customHeight="1">
      <c r="A146" s="33"/>
      <c r="B146" s="34"/>
      <c r="C146" s="207" t="s">
        <v>182</v>
      </c>
      <c r="D146" s="207" t="s">
        <v>141</v>
      </c>
      <c r="E146" s="208" t="s">
        <v>183</v>
      </c>
      <c r="F146" s="209" t="s">
        <v>184</v>
      </c>
      <c r="G146" s="210" t="s">
        <v>144</v>
      </c>
      <c r="H146" s="211">
        <v>24</v>
      </c>
      <c r="I146" s="212"/>
      <c r="J146" s="213">
        <f t="shared" ref="J146:J151" si="0">ROUND(I146*H146,2)</f>
        <v>0</v>
      </c>
      <c r="K146" s="209" t="s">
        <v>145</v>
      </c>
      <c r="L146" s="38"/>
      <c r="M146" s="214" t="s">
        <v>1</v>
      </c>
      <c r="N146" s="215" t="s">
        <v>39</v>
      </c>
      <c r="O146" s="70"/>
      <c r="P146" s="216">
        <f t="shared" ref="P146:P151" si="1">O146*H146</f>
        <v>0</v>
      </c>
      <c r="Q146" s="216">
        <v>0</v>
      </c>
      <c r="R146" s="216">
        <f t="shared" ref="R146:R151" si="2">Q146*H146</f>
        <v>0</v>
      </c>
      <c r="S146" s="216">
        <v>0</v>
      </c>
      <c r="T146" s="217">
        <f t="shared" ref="T146:T151" si="3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146</v>
      </c>
      <c r="AT146" s="218" t="s">
        <v>141</v>
      </c>
      <c r="AU146" s="218" t="s">
        <v>83</v>
      </c>
      <c r="AY146" s="16" t="s">
        <v>139</v>
      </c>
      <c r="BE146" s="219">
        <f t="shared" ref="BE146:BE151" si="4">IF(N146="základní",J146,0)</f>
        <v>0</v>
      </c>
      <c r="BF146" s="219">
        <f t="shared" ref="BF146:BF151" si="5">IF(N146="snížená",J146,0)</f>
        <v>0</v>
      </c>
      <c r="BG146" s="219">
        <f t="shared" ref="BG146:BG151" si="6">IF(N146="zákl. přenesená",J146,0)</f>
        <v>0</v>
      </c>
      <c r="BH146" s="219">
        <f t="shared" ref="BH146:BH151" si="7">IF(N146="sníž. přenesená",J146,0)</f>
        <v>0</v>
      </c>
      <c r="BI146" s="219">
        <f t="shared" ref="BI146:BI151" si="8">IF(N146="nulová",J146,0)</f>
        <v>0</v>
      </c>
      <c r="BJ146" s="16" t="s">
        <v>81</v>
      </c>
      <c r="BK146" s="219">
        <f t="shared" ref="BK146:BK151" si="9">ROUND(I146*H146,2)</f>
        <v>0</v>
      </c>
      <c r="BL146" s="16" t="s">
        <v>146</v>
      </c>
      <c r="BM146" s="218" t="s">
        <v>185</v>
      </c>
    </row>
    <row r="147" spans="1:65" s="2" customFormat="1" ht="21.75" customHeight="1">
      <c r="A147" s="33"/>
      <c r="B147" s="34"/>
      <c r="C147" s="207" t="s">
        <v>186</v>
      </c>
      <c r="D147" s="207" t="s">
        <v>141</v>
      </c>
      <c r="E147" s="208" t="s">
        <v>187</v>
      </c>
      <c r="F147" s="209" t="s">
        <v>188</v>
      </c>
      <c r="G147" s="210" t="s">
        <v>154</v>
      </c>
      <c r="H147" s="211">
        <v>42</v>
      </c>
      <c r="I147" s="212"/>
      <c r="J147" s="213">
        <f t="shared" si="0"/>
        <v>0</v>
      </c>
      <c r="K147" s="209" t="s">
        <v>145</v>
      </c>
      <c r="L147" s="38"/>
      <c r="M147" s="214" t="s">
        <v>1</v>
      </c>
      <c r="N147" s="215" t="s">
        <v>39</v>
      </c>
      <c r="O147" s="70"/>
      <c r="P147" s="216">
        <f t="shared" si="1"/>
        <v>0</v>
      </c>
      <c r="Q147" s="216">
        <v>0</v>
      </c>
      <c r="R147" s="216">
        <f t="shared" si="2"/>
        <v>0</v>
      </c>
      <c r="S147" s="216">
        <v>0</v>
      </c>
      <c r="T147" s="217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8" t="s">
        <v>146</v>
      </c>
      <c r="AT147" s="218" t="s">
        <v>141</v>
      </c>
      <c r="AU147" s="218" t="s">
        <v>83</v>
      </c>
      <c r="AY147" s="16" t="s">
        <v>139</v>
      </c>
      <c r="BE147" s="219">
        <f t="shared" si="4"/>
        <v>0</v>
      </c>
      <c r="BF147" s="219">
        <f t="shared" si="5"/>
        <v>0</v>
      </c>
      <c r="BG147" s="219">
        <f t="shared" si="6"/>
        <v>0</v>
      </c>
      <c r="BH147" s="219">
        <f t="shared" si="7"/>
        <v>0</v>
      </c>
      <c r="BI147" s="219">
        <f t="shared" si="8"/>
        <v>0</v>
      </c>
      <c r="BJ147" s="16" t="s">
        <v>81</v>
      </c>
      <c r="BK147" s="219">
        <f t="shared" si="9"/>
        <v>0</v>
      </c>
      <c r="BL147" s="16" t="s">
        <v>146</v>
      </c>
      <c r="BM147" s="218" t="s">
        <v>189</v>
      </c>
    </row>
    <row r="148" spans="1:65" s="2" customFormat="1" ht="21.75" customHeight="1">
      <c r="A148" s="33"/>
      <c r="B148" s="34"/>
      <c r="C148" s="207" t="s">
        <v>190</v>
      </c>
      <c r="D148" s="207" t="s">
        <v>141</v>
      </c>
      <c r="E148" s="208" t="s">
        <v>191</v>
      </c>
      <c r="F148" s="209" t="s">
        <v>192</v>
      </c>
      <c r="G148" s="210" t="s">
        <v>169</v>
      </c>
      <c r="H148" s="211">
        <v>1</v>
      </c>
      <c r="I148" s="212"/>
      <c r="J148" s="213">
        <f t="shared" si="0"/>
        <v>0</v>
      </c>
      <c r="K148" s="209" t="s">
        <v>145</v>
      </c>
      <c r="L148" s="38"/>
      <c r="M148" s="214" t="s">
        <v>1</v>
      </c>
      <c r="N148" s="215" t="s">
        <v>39</v>
      </c>
      <c r="O148" s="70"/>
      <c r="P148" s="216">
        <f t="shared" si="1"/>
        <v>0</v>
      </c>
      <c r="Q148" s="216">
        <v>0</v>
      </c>
      <c r="R148" s="216">
        <f t="shared" si="2"/>
        <v>0</v>
      </c>
      <c r="S148" s="216">
        <v>0</v>
      </c>
      <c r="T148" s="217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8" t="s">
        <v>146</v>
      </c>
      <c r="AT148" s="218" t="s">
        <v>141</v>
      </c>
      <c r="AU148" s="218" t="s">
        <v>83</v>
      </c>
      <c r="AY148" s="16" t="s">
        <v>139</v>
      </c>
      <c r="BE148" s="219">
        <f t="shared" si="4"/>
        <v>0</v>
      </c>
      <c r="BF148" s="219">
        <f t="shared" si="5"/>
        <v>0</v>
      </c>
      <c r="BG148" s="219">
        <f t="shared" si="6"/>
        <v>0</v>
      </c>
      <c r="BH148" s="219">
        <f t="shared" si="7"/>
        <v>0</v>
      </c>
      <c r="BI148" s="219">
        <f t="shared" si="8"/>
        <v>0</v>
      </c>
      <c r="BJ148" s="16" t="s">
        <v>81</v>
      </c>
      <c r="BK148" s="219">
        <f t="shared" si="9"/>
        <v>0</v>
      </c>
      <c r="BL148" s="16" t="s">
        <v>146</v>
      </c>
      <c r="BM148" s="218" t="s">
        <v>193</v>
      </c>
    </row>
    <row r="149" spans="1:65" s="2" customFormat="1" ht="21.75" customHeight="1">
      <c r="A149" s="33"/>
      <c r="B149" s="34"/>
      <c r="C149" s="207" t="s">
        <v>194</v>
      </c>
      <c r="D149" s="207" t="s">
        <v>141</v>
      </c>
      <c r="E149" s="208" t="s">
        <v>195</v>
      </c>
      <c r="F149" s="209" t="s">
        <v>196</v>
      </c>
      <c r="G149" s="210" t="s">
        <v>144</v>
      </c>
      <c r="H149" s="211">
        <v>150</v>
      </c>
      <c r="I149" s="212"/>
      <c r="J149" s="213">
        <f t="shared" si="0"/>
        <v>0</v>
      </c>
      <c r="K149" s="209" t="s">
        <v>145</v>
      </c>
      <c r="L149" s="38"/>
      <c r="M149" s="214" t="s">
        <v>1</v>
      </c>
      <c r="N149" s="215" t="s">
        <v>39</v>
      </c>
      <c r="O149" s="70"/>
      <c r="P149" s="216">
        <f t="shared" si="1"/>
        <v>0</v>
      </c>
      <c r="Q149" s="216">
        <v>0</v>
      </c>
      <c r="R149" s="216">
        <f t="shared" si="2"/>
        <v>0</v>
      </c>
      <c r="S149" s="216">
        <v>0</v>
      </c>
      <c r="T149" s="217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146</v>
      </c>
      <c r="AT149" s="218" t="s">
        <v>141</v>
      </c>
      <c r="AU149" s="218" t="s">
        <v>83</v>
      </c>
      <c r="AY149" s="16" t="s">
        <v>139</v>
      </c>
      <c r="BE149" s="219">
        <f t="shared" si="4"/>
        <v>0</v>
      </c>
      <c r="BF149" s="219">
        <f t="shared" si="5"/>
        <v>0</v>
      </c>
      <c r="BG149" s="219">
        <f t="shared" si="6"/>
        <v>0</v>
      </c>
      <c r="BH149" s="219">
        <f t="shared" si="7"/>
        <v>0</v>
      </c>
      <c r="BI149" s="219">
        <f t="shared" si="8"/>
        <v>0</v>
      </c>
      <c r="BJ149" s="16" t="s">
        <v>81</v>
      </c>
      <c r="BK149" s="219">
        <f t="shared" si="9"/>
        <v>0</v>
      </c>
      <c r="BL149" s="16" t="s">
        <v>146</v>
      </c>
      <c r="BM149" s="218" t="s">
        <v>197</v>
      </c>
    </row>
    <row r="150" spans="1:65" s="2" customFormat="1" ht="21.75" customHeight="1">
      <c r="A150" s="33"/>
      <c r="B150" s="34"/>
      <c r="C150" s="207" t="s">
        <v>198</v>
      </c>
      <c r="D150" s="207" t="s">
        <v>141</v>
      </c>
      <c r="E150" s="208" t="s">
        <v>199</v>
      </c>
      <c r="F150" s="209" t="s">
        <v>200</v>
      </c>
      <c r="G150" s="210" t="s">
        <v>144</v>
      </c>
      <c r="H150" s="211">
        <v>150</v>
      </c>
      <c r="I150" s="212"/>
      <c r="J150" s="213">
        <f t="shared" si="0"/>
        <v>0</v>
      </c>
      <c r="K150" s="209" t="s">
        <v>145</v>
      </c>
      <c r="L150" s="38"/>
      <c r="M150" s="214" t="s">
        <v>1</v>
      </c>
      <c r="N150" s="215" t="s">
        <v>39</v>
      </c>
      <c r="O150" s="70"/>
      <c r="P150" s="216">
        <f t="shared" si="1"/>
        <v>0</v>
      </c>
      <c r="Q150" s="216">
        <v>0</v>
      </c>
      <c r="R150" s="216">
        <f t="shared" si="2"/>
        <v>0</v>
      </c>
      <c r="S150" s="216">
        <v>0</v>
      </c>
      <c r="T150" s="217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146</v>
      </c>
      <c r="AT150" s="218" t="s">
        <v>141</v>
      </c>
      <c r="AU150" s="218" t="s">
        <v>83</v>
      </c>
      <c r="AY150" s="16" t="s">
        <v>139</v>
      </c>
      <c r="BE150" s="219">
        <f t="shared" si="4"/>
        <v>0</v>
      </c>
      <c r="BF150" s="219">
        <f t="shared" si="5"/>
        <v>0</v>
      </c>
      <c r="BG150" s="219">
        <f t="shared" si="6"/>
        <v>0</v>
      </c>
      <c r="BH150" s="219">
        <f t="shared" si="7"/>
        <v>0</v>
      </c>
      <c r="BI150" s="219">
        <f t="shared" si="8"/>
        <v>0</v>
      </c>
      <c r="BJ150" s="16" t="s">
        <v>81</v>
      </c>
      <c r="BK150" s="219">
        <f t="shared" si="9"/>
        <v>0</v>
      </c>
      <c r="BL150" s="16" t="s">
        <v>146</v>
      </c>
      <c r="BM150" s="218" t="s">
        <v>201</v>
      </c>
    </row>
    <row r="151" spans="1:65" s="2" customFormat="1" ht="21.75" customHeight="1">
      <c r="A151" s="33"/>
      <c r="B151" s="34"/>
      <c r="C151" s="207" t="s">
        <v>202</v>
      </c>
      <c r="D151" s="207" t="s">
        <v>141</v>
      </c>
      <c r="E151" s="208" t="s">
        <v>203</v>
      </c>
      <c r="F151" s="209" t="s">
        <v>204</v>
      </c>
      <c r="G151" s="210" t="s">
        <v>169</v>
      </c>
      <c r="H151" s="211">
        <v>31.625</v>
      </c>
      <c r="I151" s="212"/>
      <c r="J151" s="213">
        <f t="shared" si="0"/>
        <v>0</v>
      </c>
      <c r="K151" s="209" t="s">
        <v>145</v>
      </c>
      <c r="L151" s="38"/>
      <c r="M151" s="214" t="s">
        <v>1</v>
      </c>
      <c r="N151" s="215" t="s">
        <v>39</v>
      </c>
      <c r="O151" s="70"/>
      <c r="P151" s="216">
        <f t="shared" si="1"/>
        <v>0</v>
      </c>
      <c r="Q151" s="216">
        <v>0</v>
      </c>
      <c r="R151" s="216">
        <f t="shared" si="2"/>
        <v>0</v>
      </c>
      <c r="S151" s="216">
        <v>1.8</v>
      </c>
      <c r="T151" s="217">
        <f t="shared" si="3"/>
        <v>56.925000000000004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8" t="s">
        <v>146</v>
      </c>
      <c r="AT151" s="218" t="s">
        <v>141</v>
      </c>
      <c r="AU151" s="218" t="s">
        <v>83</v>
      </c>
      <c r="AY151" s="16" t="s">
        <v>139</v>
      </c>
      <c r="BE151" s="219">
        <f t="shared" si="4"/>
        <v>0</v>
      </c>
      <c r="BF151" s="219">
        <f t="shared" si="5"/>
        <v>0</v>
      </c>
      <c r="BG151" s="219">
        <f t="shared" si="6"/>
        <v>0</v>
      </c>
      <c r="BH151" s="219">
        <f t="shared" si="7"/>
        <v>0</v>
      </c>
      <c r="BI151" s="219">
        <f t="shared" si="8"/>
        <v>0</v>
      </c>
      <c r="BJ151" s="16" t="s">
        <v>81</v>
      </c>
      <c r="BK151" s="219">
        <f t="shared" si="9"/>
        <v>0</v>
      </c>
      <c r="BL151" s="16" t="s">
        <v>146</v>
      </c>
      <c r="BM151" s="218" t="s">
        <v>205</v>
      </c>
    </row>
    <row r="152" spans="1:65" s="13" customFormat="1" ht="11.25">
      <c r="B152" s="220"/>
      <c r="C152" s="221"/>
      <c r="D152" s="222" t="s">
        <v>156</v>
      </c>
      <c r="E152" s="223" t="s">
        <v>1</v>
      </c>
      <c r="F152" s="224" t="s">
        <v>206</v>
      </c>
      <c r="G152" s="221"/>
      <c r="H152" s="225">
        <v>12.164999999999999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83</v>
      </c>
      <c r="AV152" s="13" t="s">
        <v>83</v>
      </c>
      <c r="AW152" s="13" t="s">
        <v>31</v>
      </c>
      <c r="AX152" s="13" t="s">
        <v>74</v>
      </c>
      <c r="AY152" s="231" t="s">
        <v>139</v>
      </c>
    </row>
    <row r="153" spans="1:65" s="13" customFormat="1" ht="11.25">
      <c r="B153" s="220"/>
      <c r="C153" s="221"/>
      <c r="D153" s="222" t="s">
        <v>156</v>
      </c>
      <c r="E153" s="223" t="s">
        <v>1</v>
      </c>
      <c r="F153" s="224" t="s">
        <v>207</v>
      </c>
      <c r="G153" s="221"/>
      <c r="H153" s="225">
        <v>0.26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83</v>
      </c>
      <c r="AV153" s="13" t="s">
        <v>83</v>
      </c>
      <c r="AW153" s="13" t="s">
        <v>31</v>
      </c>
      <c r="AX153" s="13" t="s">
        <v>74</v>
      </c>
      <c r="AY153" s="231" t="s">
        <v>139</v>
      </c>
    </row>
    <row r="154" spans="1:65" s="13" customFormat="1" ht="11.25">
      <c r="B154" s="220"/>
      <c r="C154" s="221"/>
      <c r="D154" s="222" t="s">
        <v>156</v>
      </c>
      <c r="E154" s="223" t="s">
        <v>1</v>
      </c>
      <c r="F154" s="224" t="s">
        <v>208</v>
      </c>
      <c r="G154" s="221"/>
      <c r="H154" s="225">
        <v>9.6</v>
      </c>
      <c r="I154" s="226"/>
      <c r="J154" s="221"/>
      <c r="K154" s="221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156</v>
      </c>
      <c r="AU154" s="231" t="s">
        <v>83</v>
      </c>
      <c r="AV154" s="13" t="s">
        <v>83</v>
      </c>
      <c r="AW154" s="13" t="s">
        <v>31</v>
      </c>
      <c r="AX154" s="13" t="s">
        <v>74</v>
      </c>
      <c r="AY154" s="231" t="s">
        <v>139</v>
      </c>
    </row>
    <row r="155" spans="1:65" s="13" customFormat="1" ht="11.25">
      <c r="B155" s="220"/>
      <c r="C155" s="221"/>
      <c r="D155" s="222" t="s">
        <v>156</v>
      </c>
      <c r="E155" s="223" t="s">
        <v>1</v>
      </c>
      <c r="F155" s="224" t="s">
        <v>209</v>
      </c>
      <c r="G155" s="221"/>
      <c r="H155" s="225">
        <v>9.6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83</v>
      </c>
      <c r="AV155" s="13" t="s">
        <v>83</v>
      </c>
      <c r="AW155" s="13" t="s">
        <v>31</v>
      </c>
      <c r="AX155" s="13" t="s">
        <v>74</v>
      </c>
      <c r="AY155" s="231" t="s">
        <v>139</v>
      </c>
    </row>
    <row r="156" spans="1:65" s="14" customFormat="1" ht="11.25">
      <c r="B156" s="232"/>
      <c r="C156" s="233"/>
      <c r="D156" s="222" t="s">
        <v>156</v>
      </c>
      <c r="E156" s="234" t="s">
        <v>1</v>
      </c>
      <c r="F156" s="235" t="s">
        <v>161</v>
      </c>
      <c r="G156" s="233"/>
      <c r="H156" s="236">
        <v>31.625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156</v>
      </c>
      <c r="AU156" s="242" t="s">
        <v>83</v>
      </c>
      <c r="AV156" s="14" t="s">
        <v>146</v>
      </c>
      <c r="AW156" s="14" t="s">
        <v>31</v>
      </c>
      <c r="AX156" s="14" t="s">
        <v>81</v>
      </c>
      <c r="AY156" s="242" t="s">
        <v>139</v>
      </c>
    </row>
    <row r="157" spans="1:65" s="2" customFormat="1" ht="16.5" customHeight="1">
      <c r="A157" s="33"/>
      <c r="B157" s="34"/>
      <c r="C157" s="207" t="s">
        <v>210</v>
      </c>
      <c r="D157" s="207" t="s">
        <v>141</v>
      </c>
      <c r="E157" s="208" t="s">
        <v>211</v>
      </c>
      <c r="F157" s="209" t="s">
        <v>212</v>
      </c>
      <c r="G157" s="210" t="s">
        <v>169</v>
      </c>
      <c r="H157" s="211">
        <v>8</v>
      </c>
      <c r="I157" s="212"/>
      <c r="J157" s="213">
        <f>ROUND(I157*H157,2)</f>
        <v>0</v>
      </c>
      <c r="K157" s="209" t="s">
        <v>145</v>
      </c>
      <c r="L157" s="38"/>
      <c r="M157" s="214" t="s">
        <v>1</v>
      </c>
      <c r="N157" s="215" t="s">
        <v>39</v>
      </c>
      <c r="O157" s="70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8" t="s">
        <v>146</v>
      </c>
      <c r="AT157" s="218" t="s">
        <v>141</v>
      </c>
      <c r="AU157" s="218" t="s">
        <v>83</v>
      </c>
      <c r="AY157" s="16" t="s">
        <v>139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81</v>
      </c>
      <c r="BK157" s="219">
        <f>ROUND(I157*H157,2)</f>
        <v>0</v>
      </c>
      <c r="BL157" s="16" t="s">
        <v>146</v>
      </c>
      <c r="BM157" s="218" t="s">
        <v>213</v>
      </c>
    </row>
    <row r="158" spans="1:65" s="2" customFormat="1" ht="21.75" customHeight="1">
      <c r="A158" s="33"/>
      <c r="B158" s="34"/>
      <c r="C158" s="207" t="s">
        <v>8</v>
      </c>
      <c r="D158" s="207" t="s">
        <v>141</v>
      </c>
      <c r="E158" s="208" t="s">
        <v>214</v>
      </c>
      <c r="F158" s="209" t="s">
        <v>215</v>
      </c>
      <c r="G158" s="210" t="s">
        <v>169</v>
      </c>
      <c r="H158" s="211">
        <v>8</v>
      </c>
      <c r="I158" s="212"/>
      <c r="J158" s="213">
        <f>ROUND(I158*H158,2)</f>
        <v>0</v>
      </c>
      <c r="K158" s="209" t="s">
        <v>145</v>
      </c>
      <c r="L158" s="38"/>
      <c r="M158" s="214" t="s">
        <v>1</v>
      </c>
      <c r="N158" s="215" t="s">
        <v>39</v>
      </c>
      <c r="O158" s="70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146</v>
      </c>
      <c r="AT158" s="218" t="s">
        <v>141</v>
      </c>
      <c r="AU158" s="218" t="s">
        <v>83</v>
      </c>
      <c r="AY158" s="16" t="s">
        <v>139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81</v>
      </c>
      <c r="BK158" s="219">
        <f>ROUND(I158*H158,2)</f>
        <v>0</v>
      </c>
      <c r="BL158" s="16" t="s">
        <v>146</v>
      </c>
      <c r="BM158" s="218" t="s">
        <v>216</v>
      </c>
    </row>
    <row r="159" spans="1:65" s="2" customFormat="1" ht="16.5" customHeight="1">
      <c r="A159" s="33"/>
      <c r="B159" s="34"/>
      <c r="C159" s="243" t="s">
        <v>217</v>
      </c>
      <c r="D159" s="243" t="s">
        <v>218</v>
      </c>
      <c r="E159" s="244" t="s">
        <v>219</v>
      </c>
      <c r="F159" s="245" t="s">
        <v>220</v>
      </c>
      <c r="G159" s="246" t="s">
        <v>221</v>
      </c>
      <c r="H159" s="247">
        <v>6</v>
      </c>
      <c r="I159" s="248"/>
      <c r="J159" s="249">
        <f>ROUND(I159*H159,2)</f>
        <v>0</v>
      </c>
      <c r="K159" s="245" t="s">
        <v>145</v>
      </c>
      <c r="L159" s="250"/>
      <c r="M159" s="251" t="s">
        <v>1</v>
      </c>
      <c r="N159" s="252" t="s">
        <v>39</v>
      </c>
      <c r="O159" s="70"/>
      <c r="P159" s="216">
        <f>O159*H159</f>
        <v>0</v>
      </c>
      <c r="Q159" s="216">
        <v>1</v>
      </c>
      <c r="R159" s="216">
        <f>Q159*H159</f>
        <v>6</v>
      </c>
      <c r="S159" s="216">
        <v>0</v>
      </c>
      <c r="T159" s="21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182</v>
      </c>
      <c r="AT159" s="218" t="s">
        <v>218</v>
      </c>
      <c r="AU159" s="218" t="s">
        <v>83</v>
      </c>
      <c r="AY159" s="16" t="s">
        <v>139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81</v>
      </c>
      <c r="BK159" s="219">
        <f>ROUND(I159*H159,2)</f>
        <v>0</v>
      </c>
      <c r="BL159" s="16" t="s">
        <v>146</v>
      </c>
      <c r="BM159" s="218" t="s">
        <v>222</v>
      </c>
    </row>
    <row r="160" spans="1:65" s="12" customFormat="1" ht="22.9" customHeight="1">
      <c r="B160" s="191"/>
      <c r="C160" s="192"/>
      <c r="D160" s="193" t="s">
        <v>73</v>
      </c>
      <c r="E160" s="205" t="s">
        <v>83</v>
      </c>
      <c r="F160" s="205" t="s">
        <v>223</v>
      </c>
      <c r="G160" s="192"/>
      <c r="H160" s="192"/>
      <c r="I160" s="195"/>
      <c r="J160" s="206">
        <f>BK160</f>
        <v>0</v>
      </c>
      <c r="K160" s="192"/>
      <c r="L160" s="197"/>
      <c r="M160" s="198"/>
      <c r="N160" s="199"/>
      <c r="O160" s="199"/>
      <c r="P160" s="200">
        <f>SUM(P161:P175)</f>
        <v>0</v>
      </c>
      <c r="Q160" s="199"/>
      <c r="R160" s="200">
        <f>SUM(R161:R175)</f>
        <v>9.5365292793599998</v>
      </c>
      <c r="S160" s="199"/>
      <c r="T160" s="201">
        <f>SUM(T161:T175)</f>
        <v>0.13200000000000001</v>
      </c>
      <c r="AR160" s="202" t="s">
        <v>81</v>
      </c>
      <c r="AT160" s="203" t="s">
        <v>73</v>
      </c>
      <c r="AU160" s="203" t="s">
        <v>81</v>
      </c>
      <c r="AY160" s="202" t="s">
        <v>139</v>
      </c>
      <c r="BK160" s="204">
        <f>SUM(BK161:BK175)</f>
        <v>0</v>
      </c>
    </row>
    <row r="161" spans="1:65" s="2" customFormat="1" ht="16.5" customHeight="1">
      <c r="A161" s="33"/>
      <c r="B161" s="34"/>
      <c r="C161" s="207" t="s">
        <v>224</v>
      </c>
      <c r="D161" s="207" t="s">
        <v>141</v>
      </c>
      <c r="E161" s="208" t="s">
        <v>225</v>
      </c>
      <c r="F161" s="209" t="s">
        <v>226</v>
      </c>
      <c r="G161" s="210" t="s">
        <v>169</v>
      </c>
      <c r="H161" s="211">
        <v>1.44</v>
      </c>
      <c r="I161" s="212"/>
      <c r="J161" s="213">
        <f>ROUND(I161*H161,2)</f>
        <v>0</v>
      </c>
      <c r="K161" s="209" t="s">
        <v>145</v>
      </c>
      <c r="L161" s="38"/>
      <c r="M161" s="214" t="s">
        <v>1</v>
      </c>
      <c r="N161" s="215" t="s">
        <v>39</v>
      </c>
      <c r="O161" s="70"/>
      <c r="P161" s="216">
        <f>O161*H161</f>
        <v>0</v>
      </c>
      <c r="Q161" s="216">
        <v>2.2563422040000001</v>
      </c>
      <c r="R161" s="216">
        <f>Q161*H161</f>
        <v>3.24913277376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146</v>
      </c>
      <c r="AT161" s="218" t="s">
        <v>141</v>
      </c>
      <c r="AU161" s="218" t="s">
        <v>83</v>
      </c>
      <c r="AY161" s="16" t="s">
        <v>139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81</v>
      </c>
      <c r="BK161" s="219">
        <f>ROUND(I161*H161,2)</f>
        <v>0</v>
      </c>
      <c r="BL161" s="16" t="s">
        <v>146</v>
      </c>
      <c r="BM161" s="218" t="s">
        <v>227</v>
      </c>
    </row>
    <row r="162" spans="1:65" s="13" customFormat="1" ht="22.5">
      <c r="B162" s="220"/>
      <c r="C162" s="221"/>
      <c r="D162" s="222" t="s">
        <v>156</v>
      </c>
      <c r="E162" s="223" t="s">
        <v>1</v>
      </c>
      <c r="F162" s="224" t="s">
        <v>228</v>
      </c>
      <c r="G162" s="221"/>
      <c r="H162" s="225">
        <v>1.44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83</v>
      </c>
      <c r="AV162" s="13" t="s">
        <v>83</v>
      </c>
      <c r="AW162" s="13" t="s">
        <v>31</v>
      </c>
      <c r="AX162" s="13" t="s">
        <v>81</v>
      </c>
      <c r="AY162" s="231" t="s">
        <v>139</v>
      </c>
    </row>
    <row r="163" spans="1:65" s="2" customFormat="1" ht="21.75" customHeight="1">
      <c r="A163" s="33"/>
      <c r="B163" s="34"/>
      <c r="C163" s="207" t="s">
        <v>229</v>
      </c>
      <c r="D163" s="207" t="s">
        <v>141</v>
      </c>
      <c r="E163" s="208" t="s">
        <v>230</v>
      </c>
      <c r="F163" s="209" t="s">
        <v>231</v>
      </c>
      <c r="G163" s="210" t="s">
        <v>144</v>
      </c>
      <c r="H163" s="211">
        <v>12.8</v>
      </c>
      <c r="I163" s="212"/>
      <c r="J163" s="213">
        <f>ROUND(I163*H163,2)</f>
        <v>0</v>
      </c>
      <c r="K163" s="209" t="s">
        <v>145</v>
      </c>
      <c r="L163" s="38"/>
      <c r="M163" s="214" t="s">
        <v>1</v>
      </c>
      <c r="N163" s="215" t="s">
        <v>39</v>
      </c>
      <c r="O163" s="70"/>
      <c r="P163" s="216">
        <f>O163*H163</f>
        <v>0</v>
      </c>
      <c r="Q163" s="216">
        <v>1.8249999999999999E-2</v>
      </c>
      <c r="R163" s="216">
        <f>Q163*H163</f>
        <v>0.2336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146</v>
      </c>
      <c r="AT163" s="218" t="s">
        <v>141</v>
      </c>
      <c r="AU163" s="218" t="s">
        <v>83</v>
      </c>
      <c r="AY163" s="16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81</v>
      </c>
      <c r="BK163" s="219">
        <f>ROUND(I163*H163,2)</f>
        <v>0</v>
      </c>
      <c r="BL163" s="16" t="s">
        <v>146</v>
      </c>
      <c r="BM163" s="218" t="s">
        <v>232</v>
      </c>
    </row>
    <row r="164" spans="1:65" s="13" customFormat="1" ht="11.25">
      <c r="B164" s="220"/>
      <c r="C164" s="221"/>
      <c r="D164" s="222" t="s">
        <v>156</v>
      </c>
      <c r="E164" s="223" t="s">
        <v>1</v>
      </c>
      <c r="F164" s="224" t="s">
        <v>233</v>
      </c>
      <c r="G164" s="221"/>
      <c r="H164" s="225">
        <v>12.8</v>
      </c>
      <c r="I164" s="226"/>
      <c r="J164" s="221"/>
      <c r="K164" s="221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83</v>
      </c>
      <c r="AV164" s="13" t="s">
        <v>83</v>
      </c>
      <c r="AW164" s="13" t="s">
        <v>31</v>
      </c>
      <c r="AX164" s="13" t="s">
        <v>81</v>
      </c>
      <c r="AY164" s="231" t="s">
        <v>139</v>
      </c>
    </row>
    <row r="165" spans="1:65" s="2" customFormat="1" ht="21.75" customHeight="1">
      <c r="A165" s="33"/>
      <c r="B165" s="34"/>
      <c r="C165" s="207" t="s">
        <v>234</v>
      </c>
      <c r="D165" s="207" t="s">
        <v>141</v>
      </c>
      <c r="E165" s="208" t="s">
        <v>235</v>
      </c>
      <c r="F165" s="209" t="s">
        <v>236</v>
      </c>
      <c r="G165" s="210" t="s">
        <v>164</v>
      </c>
      <c r="H165" s="211">
        <v>44</v>
      </c>
      <c r="I165" s="212"/>
      <c r="J165" s="213">
        <f>ROUND(I165*H165,2)</f>
        <v>0</v>
      </c>
      <c r="K165" s="209" t="s">
        <v>145</v>
      </c>
      <c r="L165" s="38"/>
      <c r="M165" s="214" t="s">
        <v>1</v>
      </c>
      <c r="N165" s="215" t="s">
        <v>39</v>
      </c>
      <c r="O165" s="70"/>
      <c r="P165" s="216">
        <f>O165*H165</f>
        <v>0</v>
      </c>
      <c r="Q165" s="216">
        <v>8.6000000000000003E-5</v>
      </c>
      <c r="R165" s="216">
        <f>Q165*H165</f>
        <v>3.784E-3</v>
      </c>
      <c r="S165" s="216">
        <v>3.0000000000000001E-3</v>
      </c>
      <c r="T165" s="217">
        <f>S165*H165</f>
        <v>0.13200000000000001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146</v>
      </c>
      <c r="AT165" s="218" t="s">
        <v>141</v>
      </c>
      <c r="AU165" s="218" t="s">
        <v>83</v>
      </c>
      <c r="AY165" s="16" t="s">
        <v>139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81</v>
      </c>
      <c r="BK165" s="219">
        <f>ROUND(I165*H165,2)</f>
        <v>0</v>
      </c>
      <c r="BL165" s="16" t="s">
        <v>146</v>
      </c>
      <c r="BM165" s="218" t="s">
        <v>237</v>
      </c>
    </row>
    <row r="166" spans="1:65" s="2" customFormat="1" ht="19.5">
      <c r="A166" s="33"/>
      <c r="B166" s="34"/>
      <c r="C166" s="35"/>
      <c r="D166" s="222" t="s">
        <v>238</v>
      </c>
      <c r="E166" s="35"/>
      <c r="F166" s="253" t="s">
        <v>239</v>
      </c>
      <c r="G166" s="35"/>
      <c r="H166" s="35"/>
      <c r="I166" s="121"/>
      <c r="J166" s="35"/>
      <c r="K166" s="35"/>
      <c r="L166" s="38"/>
      <c r="M166" s="254"/>
      <c r="N166" s="255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238</v>
      </c>
      <c r="AU166" s="16" t="s">
        <v>83</v>
      </c>
    </row>
    <row r="167" spans="1:65" s="13" customFormat="1" ht="11.25">
      <c r="B167" s="220"/>
      <c r="C167" s="221"/>
      <c r="D167" s="222" t="s">
        <v>156</v>
      </c>
      <c r="E167" s="223" t="s">
        <v>1</v>
      </c>
      <c r="F167" s="224" t="s">
        <v>240</v>
      </c>
      <c r="G167" s="221"/>
      <c r="H167" s="225">
        <v>14</v>
      </c>
      <c r="I167" s="226"/>
      <c r="J167" s="221"/>
      <c r="K167" s="221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83</v>
      </c>
      <c r="AV167" s="13" t="s">
        <v>83</v>
      </c>
      <c r="AW167" s="13" t="s">
        <v>31</v>
      </c>
      <c r="AX167" s="13" t="s">
        <v>74</v>
      </c>
      <c r="AY167" s="231" t="s">
        <v>139</v>
      </c>
    </row>
    <row r="168" spans="1:65" s="13" customFormat="1" ht="11.25">
      <c r="B168" s="220"/>
      <c r="C168" s="221"/>
      <c r="D168" s="222" t="s">
        <v>156</v>
      </c>
      <c r="E168" s="223" t="s">
        <v>1</v>
      </c>
      <c r="F168" s="224" t="s">
        <v>241</v>
      </c>
      <c r="G168" s="221"/>
      <c r="H168" s="225">
        <v>30</v>
      </c>
      <c r="I168" s="226"/>
      <c r="J168" s="221"/>
      <c r="K168" s="221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83</v>
      </c>
      <c r="AV168" s="13" t="s">
        <v>83</v>
      </c>
      <c r="AW168" s="13" t="s">
        <v>31</v>
      </c>
      <c r="AX168" s="13" t="s">
        <v>74</v>
      </c>
      <c r="AY168" s="231" t="s">
        <v>139</v>
      </c>
    </row>
    <row r="169" spans="1:65" s="14" customFormat="1" ht="11.25">
      <c r="B169" s="232"/>
      <c r="C169" s="233"/>
      <c r="D169" s="222" t="s">
        <v>156</v>
      </c>
      <c r="E169" s="234" t="s">
        <v>1</v>
      </c>
      <c r="F169" s="235" t="s">
        <v>161</v>
      </c>
      <c r="G169" s="233"/>
      <c r="H169" s="236">
        <v>44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156</v>
      </c>
      <c r="AU169" s="242" t="s">
        <v>83</v>
      </c>
      <c r="AV169" s="14" t="s">
        <v>146</v>
      </c>
      <c r="AW169" s="14" t="s">
        <v>31</v>
      </c>
      <c r="AX169" s="14" t="s">
        <v>81</v>
      </c>
      <c r="AY169" s="242" t="s">
        <v>139</v>
      </c>
    </row>
    <row r="170" spans="1:65" s="2" customFormat="1" ht="21.75" customHeight="1">
      <c r="A170" s="33"/>
      <c r="B170" s="34"/>
      <c r="C170" s="207" t="s">
        <v>242</v>
      </c>
      <c r="D170" s="207" t="s">
        <v>141</v>
      </c>
      <c r="E170" s="208" t="s">
        <v>243</v>
      </c>
      <c r="F170" s="209" t="s">
        <v>244</v>
      </c>
      <c r="G170" s="210" t="s">
        <v>245</v>
      </c>
      <c r="H170" s="211">
        <v>32</v>
      </c>
      <c r="I170" s="212"/>
      <c r="J170" s="213">
        <f>ROUND(I170*H170,2)</f>
        <v>0</v>
      </c>
      <c r="K170" s="209" t="s">
        <v>145</v>
      </c>
      <c r="L170" s="38"/>
      <c r="M170" s="214" t="s">
        <v>1</v>
      </c>
      <c r="N170" s="215" t="s">
        <v>39</v>
      </c>
      <c r="O170" s="70"/>
      <c r="P170" s="216">
        <f>O170*H170</f>
        <v>0</v>
      </c>
      <c r="Q170" s="216">
        <v>6.2890800000000004E-5</v>
      </c>
      <c r="R170" s="216">
        <f>Q170*H170</f>
        <v>2.0125056000000001E-3</v>
      </c>
      <c r="S170" s="216">
        <v>0</v>
      </c>
      <c r="T170" s="21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8" t="s">
        <v>146</v>
      </c>
      <c r="AT170" s="218" t="s">
        <v>141</v>
      </c>
      <c r="AU170" s="218" t="s">
        <v>83</v>
      </c>
      <c r="AY170" s="16" t="s">
        <v>139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81</v>
      </c>
      <c r="BK170" s="219">
        <f>ROUND(I170*H170,2)</f>
        <v>0</v>
      </c>
      <c r="BL170" s="16" t="s">
        <v>146</v>
      </c>
      <c r="BM170" s="218" t="s">
        <v>246</v>
      </c>
    </row>
    <row r="171" spans="1:65" s="13" customFormat="1" ht="11.25">
      <c r="B171" s="220"/>
      <c r="C171" s="221"/>
      <c r="D171" s="222" t="s">
        <v>156</v>
      </c>
      <c r="E171" s="223" t="s">
        <v>1</v>
      </c>
      <c r="F171" s="224" t="s">
        <v>247</v>
      </c>
      <c r="G171" s="221"/>
      <c r="H171" s="225">
        <v>32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83</v>
      </c>
      <c r="AV171" s="13" t="s">
        <v>83</v>
      </c>
      <c r="AW171" s="13" t="s">
        <v>31</v>
      </c>
      <c r="AX171" s="13" t="s">
        <v>81</v>
      </c>
      <c r="AY171" s="231" t="s">
        <v>139</v>
      </c>
    </row>
    <row r="172" spans="1:65" s="2" customFormat="1" ht="16.5" customHeight="1">
      <c r="A172" s="33"/>
      <c r="B172" s="34"/>
      <c r="C172" s="243" t="s">
        <v>7</v>
      </c>
      <c r="D172" s="243" t="s">
        <v>218</v>
      </c>
      <c r="E172" s="244" t="s">
        <v>248</v>
      </c>
      <c r="F172" s="245" t="s">
        <v>249</v>
      </c>
      <c r="G172" s="246" t="s">
        <v>221</v>
      </c>
      <c r="H172" s="247">
        <v>6</v>
      </c>
      <c r="I172" s="248"/>
      <c r="J172" s="249">
        <f>ROUND(I172*H172,2)</f>
        <v>0</v>
      </c>
      <c r="K172" s="245" t="s">
        <v>145</v>
      </c>
      <c r="L172" s="250"/>
      <c r="M172" s="251" t="s">
        <v>1</v>
      </c>
      <c r="N172" s="252" t="s">
        <v>39</v>
      </c>
      <c r="O172" s="70"/>
      <c r="P172" s="216">
        <f>O172*H172</f>
        <v>0</v>
      </c>
      <c r="Q172" s="216">
        <v>1</v>
      </c>
      <c r="R172" s="216">
        <f>Q172*H172</f>
        <v>6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182</v>
      </c>
      <c r="AT172" s="218" t="s">
        <v>218</v>
      </c>
      <c r="AU172" s="218" t="s">
        <v>83</v>
      </c>
      <c r="AY172" s="16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81</v>
      </c>
      <c r="BK172" s="219">
        <f>ROUND(I172*H172,2)</f>
        <v>0</v>
      </c>
      <c r="BL172" s="16" t="s">
        <v>146</v>
      </c>
      <c r="BM172" s="218" t="s">
        <v>250</v>
      </c>
    </row>
    <row r="173" spans="1:65" s="13" customFormat="1" ht="11.25">
      <c r="B173" s="220"/>
      <c r="C173" s="221"/>
      <c r="D173" s="222" t="s">
        <v>156</v>
      </c>
      <c r="E173" s="223" t="s">
        <v>1</v>
      </c>
      <c r="F173" s="224" t="s">
        <v>251</v>
      </c>
      <c r="G173" s="221"/>
      <c r="H173" s="225">
        <v>6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83</v>
      </c>
      <c r="AV173" s="13" t="s">
        <v>83</v>
      </c>
      <c r="AW173" s="13" t="s">
        <v>31</v>
      </c>
      <c r="AX173" s="13" t="s">
        <v>81</v>
      </c>
      <c r="AY173" s="231" t="s">
        <v>139</v>
      </c>
    </row>
    <row r="174" spans="1:65" s="2" customFormat="1" ht="16.5" customHeight="1">
      <c r="A174" s="33"/>
      <c r="B174" s="34"/>
      <c r="C174" s="243" t="s">
        <v>252</v>
      </c>
      <c r="D174" s="243" t="s">
        <v>218</v>
      </c>
      <c r="E174" s="244" t="s">
        <v>253</v>
      </c>
      <c r="F174" s="245" t="s">
        <v>254</v>
      </c>
      <c r="G174" s="246" t="s">
        <v>255</v>
      </c>
      <c r="H174" s="247">
        <v>48</v>
      </c>
      <c r="I174" s="248"/>
      <c r="J174" s="249">
        <f>ROUND(I174*H174,2)</f>
        <v>0</v>
      </c>
      <c r="K174" s="245" t="s">
        <v>145</v>
      </c>
      <c r="L174" s="250"/>
      <c r="M174" s="251" t="s">
        <v>1</v>
      </c>
      <c r="N174" s="252" t="s">
        <v>39</v>
      </c>
      <c r="O174" s="70"/>
      <c r="P174" s="216">
        <f>O174*H174</f>
        <v>0</v>
      </c>
      <c r="Q174" s="216">
        <v>1E-3</v>
      </c>
      <c r="R174" s="216">
        <f>Q174*H174</f>
        <v>4.8000000000000001E-2</v>
      </c>
      <c r="S174" s="216">
        <v>0</v>
      </c>
      <c r="T174" s="21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182</v>
      </c>
      <c r="AT174" s="218" t="s">
        <v>218</v>
      </c>
      <c r="AU174" s="218" t="s">
        <v>83</v>
      </c>
      <c r="AY174" s="16" t="s">
        <v>139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81</v>
      </c>
      <c r="BK174" s="219">
        <f>ROUND(I174*H174,2)</f>
        <v>0</v>
      </c>
      <c r="BL174" s="16" t="s">
        <v>146</v>
      </c>
      <c r="BM174" s="218" t="s">
        <v>256</v>
      </c>
    </row>
    <row r="175" spans="1:65" s="13" customFormat="1" ht="11.25">
      <c r="B175" s="220"/>
      <c r="C175" s="221"/>
      <c r="D175" s="222" t="s">
        <v>156</v>
      </c>
      <c r="E175" s="223" t="s">
        <v>1</v>
      </c>
      <c r="F175" s="224" t="s">
        <v>257</v>
      </c>
      <c r="G175" s="221"/>
      <c r="H175" s="225">
        <v>48</v>
      </c>
      <c r="I175" s="226"/>
      <c r="J175" s="221"/>
      <c r="K175" s="221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156</v>
      </c>
      <c r="AU175" s="231" t="s">
        <v>83</v>
      </c>
      <c r="AV175" s="13" t="s">
        <v>83</v>
      </c>
      <c r="AW175" s="13" t="s">
        <v>31</v>
      </c>
      <c r="AX175" s="13" t="s">
        <v>81</v>
      </c>
      <c r="AY175" s="231" t="s">
        <v>139</v>
      </c>
    </row>
    <row r="176" spans="1:65" s="12" customFormat="1" ht="22.9" customHeight="1">
      <c r="B176" s="191"/>
      <c r="C176" s="192"/>
      <c r="D176" s="193" t="s">
        <v>73</v>
      </c>
      <c r="E176" s="205" t="s">
        <v>151</v>
      </c>
      <c r="F176" s="205" t="s">
        <v>258</v>
      </c>
      <c r="G176" s="192"/>
      <c r="H176" s="192"/>
      <c r="I176" s="195"/>
      <c r="J176" s="206">
        <f>BK176</f>
        <v>0</v>
      </c>
      <c r="K176" s="192"/>
      <c r="L176" s="197"/>
      <c r="M176" s="198"/>
      <c r="N176" s="199"/>
      <c r="O176" s="199"/>
      <c r="P176" s="200">
        <f>SUM(P177:P194)</f>
        <v>0</v>
      </c>
      <c r="Q176" s="199"/>
      <c r="R176" s="200">
        <f>SUM(R177:R194)</f>
        <v>21.441451746799999</v>
      </c>
      <c r="S176" s="199"/>
      <c r="T176" s="201">
        <f>SUM(T177:T194)</f>
        <v>0</v>
      </c>
      <c r="AR176" s="202" t="s">
        <v>81</v>
      </c>
      <c r="AT176" s="203" t="s">
        <v>73</v>
      </c>
      <c r="AU176" s="203" t="s">
        <v>81</v>
      </c>
      <c r="AY176" s="202" t="s">
        <v>139</v>
      </c>
      <c r="BK176" s="204">
        <f>SUM(BK177:BK194)</f>
        <v>0</v>
      </c>
    </row>
    <row r="177" spans="1:65" s="2" customFormat="1" ht="21.75" customHeight="1">
      <c r="A177" s="33"/>
      <c r="B177" s="34"/>
      <c r="C177" s="207" t="s">
        <v>259</v>
      </c>
      <c r="D177" s="207" t="s">
        <v>141</v>
      </c>
      <c r="E177" s="208" t="s">
        <v>260</v>
      </c>
      <c r="F177" s="209" t="s">
        <v>261</v>
      </c>
      <c r="G177" s="210" t="s">
        <v>154</v>
      </c>
      <c r="H177" s="211">
        <v>42</v>
      </c>
      <c r="I177" s="212"/>
      <c r="J177" s="213">
        <f>ROUND(I177*H177,2)</f>
        <v>0</v>
      </c>
      <c r="K177" s="209" t="s">
        <v>145</v>
      </c>
      <c r="L177" s="38"/>
      <c r="M177" s="214" t="s">
        <v>1</v>
      </c>
      <c r="N177" s="215" t="s">
        <v>39</v>
      </c>
      <c r="O177" s="70"/>
      <c r="P177" s="216">
        <f>O177*H177</f>
        <v>0</v>
      </c>
      <c r="Q177" s="216">
        <v>1.1868E-3</v>
      </c>
      <c r="R177" s="216">
        <f>Q177*H177</f>
        <v>4.9845600000000004E-2</v>
      </c>
      <c r="S177" s="216">
        <v>0</v>
      </c>
      <c r="T177" s="21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146</v>
      </c>
      <c r="AT177" s="218" t="s">
        <v>141</v>
      </c>
      <c r="AU177" s="218" t="s">
        <v>83</v>
      </c>
      <c r="AY177" s="16" t="s">
        <v>139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81</v>
      </c>
      <c r="BK177" s="219">
        <f>ROUND(I177*H177,2)</f>
        <v>0</v>
      </c>
      <c r="BL177" s="16" t="s">
        <v>146</v>
      </c>
      <c r="BM177" s="218" t="s">
        <v>262</v>
      </c>
    </row>
    <row r="178" spans="1:65" s="2" customFormat="1" ht="19.5">
      <c r="A178" s="33"/>
      <c r="B178" s="34"/>
      <c r="C178" s="35"/>
      <c r="D178" s="222" t="s">
        <v>238</v>
      </c>
      <c r="E178" s="35"/>
      <c r="F178" s="253" t="s">
        <v>263</v>
      </c>
      <c r="G178" s="35"/>
      <c r="H178" s="35"/>
      <c r="I178" s="121"/>
      <c r="J178" s="35"/>
      <c r="K178" s="35"/>
      <c r="L178" s="38"/>
      <c r="M178" s="254"/>
      <c r="N178" s="255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238</v>
      </c>
      <c r="AU178" s="16" t="s">
        <v>83</v>
      </c>
    </row>
    <row r="179" spans="1:65" s="13" customFormat="1" ht="11.25">
      <c r="B179" s="220"/>
      <c r="C179" s="221"/>
      <c r="D179" s="222" t="s">
        <v>156</v>
      </c>
      <c r="E179" s="223" t="s">
        <v>1</v>
      </c>
      <c r="F179" s="224" t="s">
        <v>264</v>
      </c>
      <c r="G179" s="221"/>
      <c r="H179" s="225">
        <v>42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83</v>
      </c>
      <c r="AV179" s="13" t="s">
        <v>83</v>
      </c>
      <c r="AW179" s="13" t="s">
        <v>31</v>
      </c>
      <c r="AX179" s="13" t="s">
        <v>81</v>
      </c>
      <c r="AY179" s="231" t="s">
        <v>139</v>
      </c>
    </row>
    <row r="180" spans="1:65" s="2" customFormat="1" ht="21.75" customHeight="1">
      <c r="A180" s="33"/>
      <c r="B180" s="34"/>
      <c r="C180" s="243" t="s">
        <v>265</v>
      </c>
      <c r="D180" s="243" t="s">
        <v>218</v>
      </c>
      <c r="E180" s="244" t="s">
        <v>266</v>
      </c>
      <c r="F180" s="245" t="s">
        <v>267</v>
      </c>
      <c r="G180" s="246" t="s">
        <v>221</v>
      </c>
      <c r="H180" s="247">
        <v>0.1</v>
      </c>
      <c r="I180" s="248"/>
      <c r="J180" s="249">
        <f>ROUND(I180*H180,2)</f>
        <v>0</v>
      </c>
      <c r="K180" s="245" t="s">
        <v>145</v>
      </c>
      <c r="L180" s="250"/>
      <c r="M180" s="251" t="s">
        <v>1</v>
      </c>
      <c r="N180" s="252" t="s">
        <v>39</v>
      </c>
      <c r="O180" s="70"/>
      <c r="P180" s="216">
        <f>O180*H180</f>
        <v>0</v>
      </c>
      <c r="Q180" s="216">
        <v>1</v>
      </c>
      <c r="R180" s="216">
        <f>Q180*H180</f>
        <v>0.1</v>
      </c>
      <c r="S180" s="216">
        <v>0</v>
      </c>
      <c r="T180" s="21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8" t="s">
        <v>182</v>
      </c>
      <c r="AT180" s="218" t="s">
        <v>218</v>
      </c>
      <c r="AU180" s="218" t="s">
        <v>83</v>
      </c>
      <c r="AY180" s="16" t="s">
        <v>139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81</v>
      </c>
      <c r="BK180" s="219">
        <f>ROUND(I180*H180,2)</f>
        <v>0</v>
      </c>
      <c r="BL180" s="16" t="s">
        <v>146</v>
      </c>
      <c r="BM180" s="218" t="s">
        <v>268</v>
      </c>
    </row>
    <row r="181" spans="1:65" s="2" customFormat="1" ht="19.5">
      <c r="A181" s="33"/>
      <c r="B181" s="34"/>
      <c r="C181" s="35"/>
      <c r="D181" s="222" t="s">
        <v>238</v>
      </c>
      <c r="E181" s="35"/>
      <c r="F181" s="253" t="s">
        <v>269</v>
      </c>
      <c r="G181" s="35"/>
      <c r="H181" s="35"/>
      <c r="I181" s="121"/>
      <c r="J181" s="35"/>
      <c r="K181" s="35"/>
      <c r="L181" s="38"/>
      <c r="M181" s="254"/>
      <c r="N181" s="255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238</v>
      </c>
      <c r="AU181" s="16" t="s">
        <v>83</v>
      </c>
    </row>
    <row r="182" spans="1:65" s="13" customFormat="1" ht="11.25">
      <c r="B182" s="220"/>
      <c r="C182" s="221"/>
      <c r="D182" s="222" t="s">
        <v>156</v>
      </c>
      <c r="E182" s="223" t="s">
        <v>1</v>
      </c>
      <c r="F182" s="224" t="s">
        <v>270</v>
      </c>
      <c r="G182" s="221"/>
      <c r="H182" s="225">
        <v>0.1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156</v>
      </c>
      <c r="AU182" s="231" t="s">
        <v>83</v>
      </c>
      <c r="AV182" s="13" t="s">
        <v>83</v>
      </c>
      <c r="AW182" s="13" t="s">
        <v>31</v>
      </c>
      <c r="AX182" s="13" t="s">
        <v>81</v>
      </c>
      <c r="AY182" s="231" t="s">
        <v>139</v>
      </c>
    </row>
    <row r="183" spans="1:65" s="2" customFormat="1" ht="16.5" customHeight="1">
      <c r="A183" s="33"/>
      <c r="B183" s="34"/>
      <c r="C183" s="207" t="s">
        <v>271</v>
      </c>
      <c r="D183" s="207" t="s">
        <v>141</v>
      </c>
      <c r="E183" s="208" t="s">
        <v>272</v>
      </c>
      <c r="F183" s="209" t="s">
        <v>273</v>
      </c>
      <c r="G183" s="210" t="s">
        <v>169</v>
      </c>
      <c r="H183" s="211">
        <v>7.7279999999999998</v>
      </c>
      <c r="I183" s="212"/>
      <c r="J183" s="213">
        <f>ROUND(I183*H183,2)</f>
        <v>0</v>
      </c>
      <c r="K183" s="209" t="s">
        <v>145</v>
      </c>
      <c r="L183" s="38"/>
      <c r="M183" s="214" t="s">
        <v>1</v>
      </c>
      <c r="N183" s="215" t="s">
        <v>39</v>
      </c>
      <c r="O183" s="70"/>
      <c r="P183" s="216">
        <f>O183*H183</f>
        <v>0</v>
      </c>
      <c r="Q183" s="216">
        <v>2.4778600000000002</v>
      </c>
      <c r="R183" s="216">
        <f>Q183*H183</f>
        <v>19.148902079999999</v>
      </c>
      <c r="S183" s="216">
        <v>0</v>
      </c>
      <c r="T183" s="21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8" t="s">
        <v>146</v>
      </c>
      <c r="AT183" s="218" t="s">
        <v>141</v>
      </c>
      <c r="AU183" s="218" t="s">
        <v>83</v>
      </c>
      <c r="AY183" s="16" t="s">
        <v>139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81</v>
      </c>
      <c r="BK183" s="219">
        <f>ROUND(I183*H183,2)</f>
        <v>0</v>
      </c>
      <c r="BL183" s="16" t="s">
        <v>146</v>
      </c>
      <c r="BM183" s="218" t="s">
        <v>274</v>
      </c>
    </row>
    <row r="184" spans="1:65" s="2" customFormat="1" ht="19.5">
      <c r="A184" s="33"/>
      <c r="B184" s="34"/>
      <c r="C184" s="35"/>
      <c r="D184" s="222" t="s">
        <v>238</v>
      </c>
      <c r="E184" s="35"/>
      <c r="F184" s="253" t="s">
        <v>275</v>
      </c>
      <c r="G184" s="35"/>
      <c r="H184" s="35"/>
      <c r="I184" s="121"/>
      <c r="J184" s="35"/>
      <c r="K184" s="35"/>
      <c r="L184" s="38"/>
      <c r="M184" s="254"/>
      <c r="N184" s="255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238</v>
      </c>
      <c r="AU184" s="16" t="s">
        <v>83</v>
      </c>
    </row>
    <row r="185" spans="1:65" s="13" customFormat="1" ht="11.25">
      <c r="B185" s="220"/>
      <c r="C185" s="221"/>
      <c r="D185" s="222" t="s">
        <v>156</v>
      </c>
      <c r="E185" s="223" t="s">
        <v>1</v>
      </c>
      <c r="F185" s="224" t="s">
        <v>276</v>
      </c>
      <c r="G185" s="221"/>
      <c r="H185" s="225">
        <v>6.44</v>
      </c>
      <c r="I185" s="226"/>
      <c r="J185" s="221"/>
      <c r="K185" s="221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83</v>
      </c>
      <c r="AV185" s="13" t="s">
        <v>83</v>
      </c>
      <c r="AW185" s="13" t="s">
        <v>31</v>
      </c>
      <c r="AX185" s="13" t="s">
        <v>81</v>
      </c>
      <c r="AY185" s="231" t="s">
        <v>139</v>
      </c>
    </row>
    <row r="186" spans="1:65" s="13" customFormat="1" ht="11.25">
      <c r="B186" s="220"/>
      <c r="C186" s="221"/>
      <c r="D186" s="222" t="s">
        <v>156</v>
      </c>
      <c r="E186" s="221"/>
      <c r="F186" s="224" t="s">
        <v>277</v>
      </c>
      <c r="G186" s="221"/>
      <c r="H186" s="225">
        <v>7.7279999999999998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83</v>
      </c>
      <c r="AV186" s="13" t="s">
        <v>83</v>
      </c>
      <c r="AW186" s="13" t="s">
        <v>4</v>
      </c>
      <c r="AX186" s="13" t="s">
        <v>81</v>
      </c>
      <c r="AY186" s="231" t="s">
        <v>139</v>
      </c>
    </row>
    <row r="187" spans="1:65" s="2" customFormat="1" ht="16.5" customHeight="1">
      <c r="A187" s="33"/>
      <c r="B187" s="34"/>
      <c r="C187" s="207" t="s">
        <v>278</v>
      </c>
      <c r="D187" s="207" t="s">
        <v>141</v>
      </c>
      <c r="E187" s="208" t="s">
        <v>279</v>
      </c>
      <c r="F187" s="209" t="s">
        <v>280</v>
      </c>
      <c r="G187" s="210" t="s">
        <v>144</v>
      </c>
      <c r="H187" s="211">
        <v>16</v>
      </c>
      <c r="I187" s="212"/>
      <c r="J187" s="213">
        <f>ROUND(I187*H187,2)</f>
        <v>0</v>
      </c>
      <c r="K187" s="209" t="s">
        <v>145</v>
      </c>
      <c r="L187" s="38"/>
      <c r="M187" s="214" t="s">
        <v>1</v>
      </c>
      <c r="N187" s="215" t="s">
        <v>39</v>
      </c>
      <c r="O187" s="70"/>
      <c r="P187" s="216">
        <f>O187*H187</f>
        <v>0</v>
      </c>
      <c r="Q187" s="216">
        <v>4.1744200000000002E-2</v>
      </c>
      <c r="R187" s="216">
        <f>Q187*H187</f>
        <v>0.66790720000000003</v>
      </c>
      <c r="S187" s="216">
        <v>0</v>
      </c>
      <c r="T187" s="21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146</v>
      </c>
      <c r="AT187" s="218" t="s">
        <v>141</v>
      </c>
      <c r="AU187" s="218" t="s">
        <v>83</v>
      </c>
      <c r="AY187" s="16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81</v>
      </c>
      <c r="BK187" s="219">
        <f>ROUND(I187*H187,2)</f>
        <v>0</v>
      </c>
      <c r="BL187" s="16" t="s">
        <v>146</v>
      </c>
      <c r="BM187" s="218" t="s">
        <v>281</v>
      </c>
    </row>
    <row r="188" spans="1:65" s="13" customFormat="1" ht="11.25">
      <c r="B188" s="220"/>
      <c r="C188" s="221"/>
      <c r="D188" s="222" t="s">
        <v>156</v>
      </c>
      <c r="E188" s="223" t="s">
        <v>1</v>
      </c>
      <c r="F188" s="224" t="s">
        <v>282</v>
      </c>
      <c r="G188" s="221"/>
      <c r="H188" s="225">
        <v>16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83</v>
      </c>
      <c r="AV188" s="13" t="s">
        <v>83</v>
      </c>
      <c r="AW188" s="13" t="s">
        <v>31</v>
      </c>
      <c r="AX188" s="13" t="s">
        <v>81</v>
      </c>
      <c r="AY188" s="231" t="s">
        <v>139</v>
      </c>
    </row>
    <row r="189" spans="1:65" s="2" customFormat="1" ht="16.5" customHeight="1">
      <c r="A189" s="33"/>
      <c r="B189" s="34"/>
      <c r="C189" s="207" t="s">
        <v>283</v>
      </c>
      <c r="D189" s="207" t="s">
        <v>141</v>
      </c>
      <c r="E189" s="208" t="s">
        <v>284</v>
      </c>
      <c r="F189" s="209" t="s">
        <v>285</v>
      </c>
      <c r="G189" s="210" t="s">
        <v>144</v>
      </c>
      <c r="H189" s="211">
        <v>16</v>
      </c>
      <c r="I189" s="212"/>
      <c r="J189" s="213">
        <f>ROUND(I189*H189,2)</f>
        <v>0</v>
      </c>
      <c r="K189" s="209" t="s">
        <v>145</v>
      </c>
      <c r="L189" s="38"/>
      <c r="M189" s="214" t="s">
        <v>1</v>
      </c>
      <c r="N189" s="215" t="s">
        <v>39</v>
      </c>
      <c r="O189" s="70"/>
      <c r="P189" s="216">
        <f>O189*H189</f>
        <v>0</v>
      </c>
      <c r="Q189" s="216">
        <v>1.5E-5</v>
      </c>
      <c r="R189" s="216">
        <f>Q189*H189</f>
        <v>2.4000000000000001E-4</v>
      </c>
      <c r="S189" s="216">
        <v>0</v>
      </c>
      <c r="T189" s="21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146</v>
      </c>
      <c r="AT189" s="218" t="s">
        <v>141</v>
      </c>
      <c r="AU189" s="218" t="s">
        <v>83</v>
      </c>
      <c r="AY189" s="16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81</v>
      </c>
      <c r="BK189" s="219">
        <f>ROUND(I189*H189,2)</f>
        <v>0</v>
      </c>
      <c r="BL189" s="16" t="s">
        <v>146</v>
      </c>
      <c r="BM189" s="218" t="s">
        <v>286</v>
      </c>
    </row>
    <row r="190" spans="1:65" s="2" customFormat="1" ht="16.5" customHeight="1">
      <c r="A190" s="33"/>
      <c r="B190" s="34"/>
      <c r="C190" s="207" t="s">
        <v>287</v>
      </c>
      <c r="D190" s="207" t="s">
        <v>141</v>
      </c>
      <c r="E190" s="208" t="s">
        <v>288</v>
      </c>
      <c r="F190" s="209" t="s">
        <v>289</v>
      </c>
      <c r="G190" s="210" t="s">
        <v>221</v>
      </c>
      <c r="H190" s="211">
        <v>1.159</v>
      </c>
      <c r="I190" s="212"/>
      <c r="J190" s="213">
        <f>ROUND(I190*H190,2)</f>
        <v>0</v>
      </c>
      <c r="K190" s="209" t="s">
        <v>145</v>
      </c>
      <c r="L190" s="38"/>
      <c r="M190" s="214" t="s">
        <v>1</v>
      </c>
      <c r="N190" s="215" t="s">
        <v>39</v>
      </c>
      <c r="O190" s="70"/>
      <c r="P190" s="216">
        <f>O190*H190</f>
        <v>0</v>
      </c>
      <c r="Q190" s="216">
        <v>1.0487652000000001</v>
      </c>
      <c r="R190" s="216">
        <f>Q190*H190</f>
        <v>1.2155188668000001</v>
      </c>
      <c r="S190" s="216">
        <v>0</v>
      </c>
      <c r="T190" s="21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8" t="s">
        <v>146</v>
      </c>
      <c r="AT190" s="218" t="s">
        <v>141</v>
      </c>
      <c r="AU190" s="218" t="s">
        <v>83</v>
      </c>
      <c r="AY190" s="16" t="s">
        <v>139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81</v>
      </c>
      <c r="BK190" s="219">
        <f>ROUND(I190*H190,2)</f>
        <v>0</v>
      </c>
      <c r="BL190" s="16" t="s">
        <v>146</v>
      </c>
      <c r="BM190" s="218" t="s">
        <v>290</v>
      </c>
    </row>
    <row r="191" spans="1:65" s="13" customFormat="1" ht="11.25">
      <c r="B191" s="220"/>
      <c r="C191" s="221"/>
      <c r="D191" s="222" t="s">
        <v>156</v>
      </c>
      <c r="E191" s="223" t="s">
        <v>1</v>
      </c>
      <c r="F191" s="224" t="s">
        <v>291</v>
      </c>
      <c r="G191" s="221"/>
      <c r="H191" s="225">
        <v>1.159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156</v>
      </c>
      <c r="AU191" s="231" t="s">
        <v>83</v>
      </c>
      <c r="AV191" s="13" t="s">
        <v>83</v>
      </c>
      <c r="AW191" s="13" t="s">
        <v>31</v>
      </c>
      <c r="AX191" s="13" t="s">
        <v>81</v>
      </c>
      <c r="AY191" s="231" t="s">
        <v>139</v>
      </c>
    </row>
    <row r="192" spans="1:65" s="2" customFormat="1" ht="16.5" customHeight="1">
      <c r="A192" s="33"/>
      <c r="B192" s="34"/>
      <c r="C192" s="207" t="s">
        <v>292</v>
      </c>
      <c r="D192" s="207" t="s">
        <v>141</v>
      </c>
      <c r="E192" s="208" t="s">
        <v>293</v>
      </c>
      <c r="F192" s="209" t="s">
        <v>294</v>
      </c>
      <c r="G192" s="210" t="s">
        <v>169</v>
      </c>
      <c r="H192" s="211">
        <v>2</v>
      </c>
      <c r="I192" s="212"/>
      <c r="J192" s="213">
        <f>ROUND(I192*H192,2)</f>
        <v>0</v>
      </c>
      <c r="K192" s="209" t="s">
        <v>145</v>
      </c>
      <c r="L192" s="38"/>
      <c r="M192" s="214" t="s">
        <v>1</v>
      </c>
      <c r="N192" s="215" t="s">
        <v>39</v>
      </c>
      <c r="O192" s="70"/>
      <c r="P192" s="216">
        <f>O192*H192</f>
        <v>0</v>
      </c>
      <c r="Q192" s="216">
        <v>0.129519</v>
      </c>
      <c r="R192" s="216">
        <f>Q192*H192</f>
        <v>0.25903799999999999</v>
      </c>
      <c r="S192" s="216">
        <v>0</v>
      </c>
      <c r="T192" s="21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8" t="s">
        <v>146</v>
      </c>
      <c r="AT192" s="218" t="s">
        <v>141</v>
      </c>
      <c r="AU192" s="218" t="s">
        <v>83</v>
      </c>
      <c r="AY192" s="16" t="s">
        <v>139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6" t="s">
        <v>81</v>
      </c>
      <c r="BK192" s="219">
        <f>ROUND(I192*H192,2)</f>
        <v>0</v>
      </c>
      <c r="BL192" s="16" t="s">
        <v>146</v>
      </c>
      <c r="BM192" s="218" t="s">
        <v>295</v>
      </c>
    </row>
    <row r="193" spans="1:65" s="2" customFormat="1" ht="19.5">
      <c r="A193" s="33"/>
      <c r="B193" s="34"/>
      <c r="C193" s="35"/>
      <c r="D193" s="222" t="s">
        <v>238</v>
      </c>
      <c r="E193" s="35"/>
      <c r="F193" s="253" t="s">
        <v>296</v>
      </c>
      <c r="G193" s="35"/>
      <c r="H193" s="35"/>
      <c r="I193" s="121"/>
      <c r="J193" s="35"/>
      <c r="K193" s="35"/>
      <c r="L193" s="38"/>
      <c r="M193" s="254"/>
      <c r="N193" s="255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238</v>
      </c>
      <c r="AU193" s="16" t="s">
        <v>83</v>
      </c>
    </row>
    <row r="194" spans="1:65" s="2" customFormat="1" ht="21.75" customHeight="1">
      <c r="A194" s="33"/>
      <c r="B194" s="34"/>
      <c r="C194" s="207" t="s">
        <v>297</v>
      </c>
      <c r="D194" s="207" t="s">
        <v>141</v>
      </c>
      <c r="E194" s="208" t="s">
        <v>298</v>
      </c>
      <c r="F194" s="209" t="s">
        <v>299</v>
      </c>
      <c r="G194" s="210" t="s">
        <v>169</v>
      </c>
      <c r="H194" s="211">
        <v>2</v>
      </c>
      <c r="I194" s="212"/>
      <c r="J194" s="213">
        <f>ROUND(I194*H194,2)</f>
        <v>0</v>
      </c>
      <c r="K194" s="209" t="s">
        <v>145</v>
      </c>
      <c r="L194" s="38"/>
      <c r="M194" s="214" t="s">
        <v>1</v>
      </c>
      <c r="N194" s="215" t="s">
        <v>39</v>
      </c>
      <c r="O194" s="70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146</v>
      </c>
      <c r="AT194" s="218" t="s">
        <v>141</v>
      </c>
      <c r="AU194" s="218" t="s">
        <v>83</v>
      </c>
      <c r="AY194" s="16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81</v>
      </c>
      <c r="BK194" s="219">
        <f>ROUND(I194*H194,2)</f>
        <v>0</v>
      </c>
      <c r="BL194" s="16" t="s">
        <v>146</v>
      </c>
      <c r="BM194" s="218" t="s">
        <v>300</v>
      </c>
    </row>
    <row r="195" spans="1:65" s="12" customFormat="1" ht="22.9" customHeight="1">
      <c r="B195" s="191"/>
      <c r="C195" s="192"/>
      <c r="D195" s="193" t="s">
        <v>73</v>
      </c>
      <c r="E195" s="205" t="s">
        <v>146</v>
      </c>
      <c r="F195" s="205" t="s">
        <v>301</v>
      </c>
      <c r="G195" s="192"/>
      <c r="H195" s="192"/>
      <c r="I195" s="195"/>
      <c r="J195" s="206">
        <f>BK195</f>
        <v>0</v>
      </c>
      <c r="K195" s="192"/>
      <c r="L195" s="197"/>
      <c r="M195" s="198"/>
      <c r="N195" s="199"/>
      <c r="O195" s="199"/>
      <c r="P195" s="200">
        <f>SUM(P196:P210)</f>
        <v>0</v>
      </c>
      <c r="Q195" s="199"/>
      <c r="R195" s="200">
        <f>SUM(R196:R210)</f>
        <v>229.92031470719999</v>
      </c>
      <c r="S195" s="199"/>
      <c r="T195" s="201">
        <f>SUM(T196:T210)</f>
        <v>0</v>
      </c>
      <c r="AR195" s="202" t="s">
        <v>81</v>
      </c>
      <c r="AT195" s="203" t="s">
        <v>73</v>
      </c>
      <c r="AU195" s="203" t="s">
        <v>81</v>
      </c>
      <c r="AY195" s="202" t="s">
        <v>139</v>
      </c>
      <c r="BK195" s="204">
        <f>SUM(BK196:BK210)</f>
        <v>0</v>
      </c>
    </row>
    <row r="196" spans="1:65" s="2" customFormat="1" ht="21.75" customHeight="1">
      <c r="A196" s="33"/>
      <c r="B196" s="34"/>
      <c r="C196" s="207" t="s">
        <v>302</v>
      </c>
      <c r="D196" s="207" t="s">
        <v>141</v>
      </c>
      <c r="E196" s="208" t="s">
        <v>303</v>
      </c>
      <c r="F196" s="209" t="s">
        <v>304</v>
      </c>
      <c r="G196" s="210" t="s">
        <v>144</v>
      </c>
      <c r="H196" s="211">
        <v>1.44</v>
      </c>
      <c r="I196" s="212"/>
      <c r="J196" s="213">
        <f>ROUND(I196*H196,2)</f>
        <v>0</v>
      </c>
      <c r="K196" s="209" t="s">
        <v>145</v>
      </c>
      <c r="L196" s="38"/>
      <c r="M196" s="214" t="s">
        <v>1</v>
      </c>
      <c r="N196" s="215" t="s">
        <v>39</v>
      </c>
      <c r="O196" s="70"/>
      <c r="P196" s="216">
        <f>O196*H196</f>
        <v>0</v>
      </c>
      <c r="Q196" s="216">
        <v>1.45328E-2</v>
      </c>
      <c r="R196" s="216">
        <f>Q196*H196</f>
        <v>2.0927232E-2</v>
      </c>
      <c r="S196" s="216">
        <v>0</v>
      </c>
      <c r="T196" s="21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8" t="s">
        <v>146</v>
      </c>
      <c r="AT196" s="218" t="s">
        <v>141</v>
      </c>
      <c r="AU196" s="218" t="s">
        <v>83</v>
      </c>
      <c r="AY196" s="16" t="s">
        <v>139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6" t="s">
        <v>81</v>
      </c>
      <c r="BK196" s="219">
        <f>ROUND(I196*H196,2)</f>
        <v>0</v>
      </c>
      <c r="BL196" s="16" t="s">
        <v>146</v>
      </c>
      <c r="BM196" s="218" t="s">
        <v>305</v>
      </c>
    </row>
    <row r="197" spans="1:65" s="2" customFormat="1" ht="19.5">
      <c r="A197" s="33"/>
      <c r="B197" s="34"/>
      <c r="C197" s="35"/>
      <c r="D197" s="222" t="s">
        <v>238</v>
      </c>
      <c r="E197" s="35"/>
      <c r="F197" s="253" t="s">
        <v>306</v>
      </c>
      <c r="G197" s="35"/>
      <c r="H197" s="35"/>
      <c r="I197" s="121"/>
      <c r="J197" s="35"/>
      <c r="K197" s="35"/>
      <c r="L197" s="38"/>
      <c r="M197" s="254"/>
      <c r="N197" s="255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238</v>
      </c>
      <c r="AU197" s="16" t="s">
        <v>83</v>
      </c>
    </row>
    <row r="198" spans="1:65" s="13" customFormat="1" ht="11.25">
      <c r="B198" s="220"/>
      <c r="C198" s="221"/>
      <c r="D198" s="222" t="s">
        <v>156</v>
      </c>
      <c r="E198" s="223" t="s">
        <v>1</v>
      </c>
      <c r="F198" s="224" t="s">
        <v>307</v>
      </c>
      <c r="G198" s="221"/>
      <c r="H198" s="225">
        <v>1.44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156</v>
      </c>
      <c r="AU198" s="231" t="s">
        <v>83</v>
      </c>
      <c r="AV198" s="13" t="s">
        <v>83</v>
      </c>
      <c r="AW198" s="13" t="s">
        <v>31</v>
      </c>
      <c r="AX198" s="13" t="s">
        <v>81</v>
      </c>
      <c r="AY198" s="231" t="s">
        <v>139</v>
      </c>
    </row>
    <row r="199" spans="1:65" s="2" customFormat="1" ht="21.75" customHeight="1">
      <c r="A199" s="33"/>
      <c r="B199" s="34"/>
      <c r="C199" s="207" t="s">
        <v>308</v>
      </c>
      <c r="D199" s="207" t="s">
        <v>141</v>
      </c>
      <c r="E199" s="208" t="s">
        <v>309</v>
      </c>
      <c r="F199" s="209" t="s">
        <v>310</v>
      </c>
      <c r="G199" s="210" t="s">
        <v>144</v>
      </c>
      <c r="H199" s="211">
        <v>2.88</v>
      </c>
      <c r="I199" s="212"/>
      <c r="J199" s="213">
        <f>ROUND(I199*H199,2)</f>
        <v>0</v>
      </c>
      <c r="K199" s="209" t="s">
        <v>145</v>
      </c>
      <c r="L199" s="38"/>
      <c r="M199" s="214" t="s">
        <v>1</v>
      </c>
      <c r="N199" s="215" t="s">
        <v>39</v>
      </c>
      <c r="O199" s="70"/>
      <c r="P199" s="216">
        <f>O199*H199</f>
        <v>0</v>
      </c>
      <c r="Q199" s="216">
        <v>1.5138E-2</v>
      </c>
      <c r="R199" s="216">
        <f>Q199*H199</f>
        <v>4.3597440000000001E-2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146</v>
      </c>
      <c r="AT199" s="218" t="s">
        <v>141</v>
      </c>
      <c r="AU199" s="218" t="s">
        <v>83</v>
      </c>
      <c r="AY199" s="16" t="s">
        <v>139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81</v>
      </c>
      <c r="BK199" s="219">
        <f>ROUND(I199*H199,2)</f>
        <v>0</v>
      </c>
      <c r="BL199" s="16" t="s">
        <v>146</v>
      </c>
      <c r="BM199" s="218" t="s">
        <v>311</v>
      </c>
    </row>
    <row r="200" spans="1:65" s="13" customFormat="1" ht="11.25">
      <c r="B200" s="220"/>
      <c r="C200" s="221"/>
      <c r="D200" s="222" t="s">
        <v>156</v>
      </c>
      <c r="E200" s="221"/>
      <c r="F200" s="224" t="s">
        <v>312</v>
      </c>
      <c r="G200" s="221"/>
      <c r="H200" s="225">
        <v>2.88</v>
      </c>
      <c r="I200" s="226"/>
      <c r="J200" s="221"/>
      <c r="K200" s="221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156</v>
      </c>
      <c r="AU200" s="231" t="s">
        <v>83</v>
      </c>
      <c r="AV200" s="13" t="s">
        <v>83</v>
      </c>
      <c r="AW200" s="13" t="s">
        <v>4</v>
      </c>
      <c r="AX200" s="13" t="s">
        <v>81</v>
      </c>
      <c r="AY200" s="231" t="s">
        <v>139</v>
      </c>
    </row>
    <row r="201" spans="1:65" s="2" customFormat="1" ht="21.75" customHeight="1">
      <c r="A201" s="33"/>
      <c r="B201" s="34"/>
      <c r="C201" s="207" t="s">
        <v>313</v>
      </c>
      <c r="D201" s="207" t="s">
        <v>141</v>
      </c>
      <c r="E201" s="208" t="s">
        <v>314</v>
      </c>
      <c r="F201" s="209" t="s">
        <v>315</v>
      </c>
      <c r="G201" s="210" t="s">
        <v>144</v>
      </c>
      <c r="H201" s="211">
        <v>112.48</v>
      </c>
      <c r="I201" s="212"/>
      <c r="J201" s="213">
        <f>ROUND(I201*H201,2)</f>
        <v>0</v>
      </c>
      <c r="K201" s="209" t="s">
        <v>145</v>
      </c>
      <c r="L201" s="38"/>
      <c r="M201" s="214" t="s">
        <v>1</v>
      </c>
      <c r="N201" s="215" t="s">
        <v>39</v>
      </c>
      <c r="O201" s="70"/>
      <c r="P201" s="216">
        <f>O201*H201</f>
        <v>0</v>
      </c>
      <c r="Q201" s="216">
        <v>0.90200424000000001</v>
      </c>
      <c r="R201" s="216">
        <f>Q201*H201</f>
        <v>101.45743691520001</v>
      </c>
      <c r="S201" s="216">
        <v>0</v>
      </c>
      <c r="T201" s="21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8" t="s">
        <v>146</v>
      </c>
      <c r="AT201" s="218" t="s">
        <v>141</v>
      </c>
      <c r="AU201" s="218" t="s">
        <v>83</v>
      </c>
      <c r="AY201" s="16" t="s">
        <v>139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6" t="s">
        <v>81</v>
      </c>
      <c r="BK201" s="219">
        <f>ROUND(I201*H201,2)</f>
        <v>0</v>
      </c>
      <c r="BL201" s="16" t="s">
        <v>146</v>
      </c>
      <c r="BM201" s="218" t="s">
        <v>316</v>
      </c>
    </row>
    <row r="202" spans="1:65" s="13" customFormat="1" ht="11.25">
      <c r="B202" s="220"/>
      <c r="C202" s="221"/>
      <c r="D202" s="222" t="s">
        <v>156</v>
      </c>
      <c r="E202" s="223" t="s">
        <v>1</v>
      </c>
      <c r="F202" s="224" t="s">
        <v>317</v>
      </c>
      <c r="G202" s="221"/>
      <c r="H202" s="225">
        <v>11.76</v>
      </c>
      <c r="I202" s="226"/>
      <c r="J202" s="221"/>
      <c r="K202" s="221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156</v>
      </c>
      <c r="AU202" s="231" t="s">
        <v>83</v>
      </c>
      <c r="AV202" s="13" t="s">
        <v>83</v>
      </c>
      <c r="AW202" s="13" t="s">
        <v>31</v>
      </c>
      <c r="AX202" s="13" t="s">
        <v>74</v>
      </c>
      <c r="AY202" s="231" t="s">
        <v>139</v>
      </c>
    </row>
    <row r="203" spans="1:65" s="13" customFormat="1" ht="11.25">
      <c r="B203" s="220"/>
      <c r="C203" s="221"/>
      <c r="D203" s="222" t="s">
        <v>156</v>
      </c>
      <c r="E203" s="223" t="s">
        <v>1</v>
      </c>
      <c r="F203" s="224" t="s">
        <v>318</v>
      </c>
      <c r="G203" s="221"/>
      <c r="H203" s="225">
        <v>10.02</v>
      </c>
      <c r="I203" s="226"/>
      <c r="J203" s="221"/>
      <c r="K203" s="221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156</v>
      </c>
      <c r="AU203" s="231" t="s">
        <v>83</v>
      </c>
      <c r="AV203" s="13" t="s">
        <v>83</v>
      </c>
      <c r="AW203" s="13" t="s">
        <v>31</v>
      </c>
      <c r="AX203" s="13" t="s">
        <v>74</v>
      </c>
      <c r="AY203" s="231" t="s">
        <v>139</v>
      </c>
    </row>
    <row r="204" spans="1:65" s="13" customFormat="1" ht="11.25">
      <c r="B204" s="220"/>
      <c r="C204" s="221"/>
      <c r="D204" s="222" t="s">
        <v>156</v>
      </c>
      <c r="E204" s="223" t="s">
        <v>1</v>
      </c>
      <c r="F204" s="224" t="s">
        <v>319</v>
      </c>
      <c r="G204" s="221"/>
      <c r="H204" s="225">
        <v>7.2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156</v>
      </c>
      <c r="AU204" s="231" t="s">
        <v>83</v>
      </c>
      <c r="AV204" s="13" t="s">
        <v>83</v>
      </c>
      <c r="AW204" s="13" t="s">
        <v>31</v>
      </c>
      <c r="AX204" s="13" t="s">
        <v>74</v>
      </c>
      <c r="AY204" s="231" t="s">
        <v>139</v>
      </c>
    </row>
    <row r="205" spans="1:65" s="13" customFormat="1" ht="11.25">
      <c r="B205" s="220"/>
      <c r="C205" s="221"/>
      <c r="D205" s="222" t="s">
        <v>156</v>
      </c>
      <c r="E205" s="223" t="s">
        <v>1</v>
      </c>
      <c r="F205" s="224" t="s">
        <v>320</v>
      </c>
      <c r="G205" s="221"/>
      <c r="H205" s="225">
        <v>83.5</v>
      </c>
      <c r="I205" s="226"/>
      <c r="J205" s="221"/>
      <c r="K205" s="221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83</v>
      </c>
      <c r="AV205" s="13" t="s">
        <v>83</v>
      </c>
      <c r="AW205" s="13" t="s">
        <v>31</v>
      </c>
      <c r="AX205" s="13" t="s">
        <v>74</v>
      </c>
      <c r="AY205" s="231" t="s">
        <v>139</v>
      </c>
    </row>
    <row r="206" spans="1:65" s="14" customFormat="1" ht="11.25">
      <c r="B206" s="232"/>
      <c r="C206" s="233"/>
      <c r="D206" s="222" t="s">
        <v>156</v>
      </c>
      <c r="E206" s="234" t="s">
        <v>1</v>
      </c>
      <c r="F206" s="235" t="s">
        <v>161</v>
      </c>
      <c r="G206" s="233"/>
      <c r="H206" s="236">
        <v>112.48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156</v>
      </c>
      <c r="AU206" s="242" t="s">
        <v>83</v>
      </c>
      <c r="AV206" s="14" t="s">
        <v>146</v>
      </c>
      <c r="AW206" s="14" t="s">
        <v>31</v>
      </c>
      <c r="AX206" s="14" t="s">
        <v>81</v>
      </c>
      <c r="AY206" s="242" t="s">
        <v>139</v>
      </c>
    </row>
    <row r="207" spans="1:65" s="2" customFormat="1" ht="21.75" customHeight="1">
      <c r="A207" s="33"/>
      <c r="B207" s="34"/>
      <c r="C207" s="207" t="s">
        <v>321</v>
      </c>
      <c r="D207" s="207" t="s">
        <v>141</v>
      </c>
      <c r="E207" s="208" t="s">
        <v>322</v>
      </c>
      <c r="F207" s="209" t="s">
        <v>323</v>
      </c>
      <c r="G207" s="210" t="s">
        <v>144</v>
      </c>
      <c r="H207" s="211">
        <v>112.48</v>
      </c>
      <c r="I207" s="212"/>
      <c r="J207" s="213">
        <f>ROUND(I207*H207,2)</f>
        <v>0</v>
      </c>
      <c r="K207" s="209" t="s">
        <v>145</v>
      </c>
      <c r="L207" s="38"/>
      <c r="M207" s="214" t="s">
        <v>1</v>
      </c>
      <c r="N207" s="215" t="s">
        <v>39</v>
      </c>
      <c r="O207" s="70"/>
      <c r="P207" s="216">
        <f>O207*H207</f>
        <v>0</v>
      </c>
      <c r="Q207" s="216">
        <v>0.60724999999999996</v>
      </c>
      <c r="R207" s="216">
        <f>Q207*H207</f>
        <v>68.303479999999993</v>
      </c>
      <c r="S207" s="216">
        <v>0</v>
      </c>
      <c r="T207" s="21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8" t="s">
        <v>146</v>
      </c>
      <c r="AT207" s="218" t="s">
        <v>141</v>
      </c>
      <c r="AU207" s="218" t="s">
        <v>83</v>
      </c>
      <c r="AY207" s="16" t="s">
        <v>139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6" t="s">
        <v>81</v>
      </c>
      <c r="BK207" s="219">
        <f>ROUND(I207*H207,2)</f>
        <v>0</v>
      </c>
      <c r="BL207" s="16" t="s">
        <v>146</v>
      </c>
      <c r="BM207" s="218" t="s">
        <v>324</v>
      </c>
    </row>
    <row r="208" spans="1:65" s="2" customFormat="1" ht="16.5" customHeight="1">
      <c r="A208" s="33"/>
      <c r="B208" s="34"/>
      <c r="C208" s="207" t="s">
        <v>325</v>
      </c>
      <c r="D208" s="207" t="s">
        <v>141</v>
      </c>
      <c r="E208" s="208" t="s">
        <v>326</v>
      </c>
      <c r="F208" s="209" t="s">
        <v>327</v>
      </c>
      <c r="G208" s="210" t="s">
        <v>144</v>
      </c>
      <c r="H208" s="211">
        <v>112.48</v>
      </c>
      <c r="I208" s="212"/>
      <c r="J208" s="213">
        <f>ROUND(I208*H208,2)</f>
        <v>0</v>
      </c>
      <c r="K208" s="209" t="s">
        <v>145</v>
      </c>
      <c r="L208" s="38"/>
      <c r="M208" s="214" t="s">
        <v>1</v>
      </c>
      <c r="N208" s="215" t="s">
        <v>39</v>
      </c>
      <c r="O208" s="70"/>
      <c r="P208" s="216">
        <f>O208*H208</f>
        <v>0</v>
      </c>
      <c r="Q208" s="216">
        <v>0.20039999999999999</v>
      </c>
      <c r="R208" s="216">
        <f>Q208*H208</f>
        <v>22.540991999999999</v>
      </c>
      <c r="S208" s="216">
        <v>0</v>
      </c>
      <c r="T208" s="21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8" t="s">
        <v>146</v>
      </c>
      <c r="AT208" s="218" t="s">
        <v>141</v>
      </c>
      <c r="AU208" s="218" t="s">
        <v>83</v>
      </c>
      <c r="AY208" s="16" t="s">
        <v>139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6" t="s">
        <v>81</v>
      </c>
      <c r="BK208" s="219">
        <f>ROUND(I208*H208,2)</f>
        <v>0</v>
      </c>
      <c r="BL208" s="16" t="s">
        <v>146</v>
      </c>
      <c r="BM208" s="218" t="s">
        <v>328</v>
      </c>
    </row>
    <row r="209" spans="1:65" s="2" customFormat="1" ht="21.75" customHeight="1">
      <c r="A209" s="33"/>
      <c r="B209" s="34"/>
      <c r="C209" s="207" t="s">
        <v>329</v>
      </c>
      <c r="D209" s="207" t="s">
        <v>141</v>
      </c>
      <c r="E209" s="208" t="s">
        <v>330</v>
      </c>
      <c r="F209" s="209" t="s">
        <v>331</v>
      </c>
      <c r="G209" s="210" t="s">
        <v>144</v>
      </c>
      <c r="H209" s="211">
        <v>71.3</v>
      </c>
      <c r="I209" s="212"/>
      <c r="J209" s="213">
        <f>ROUND(I209*H209,2)</f>
        <v>0</v>
      </c>
      <c r="K209" s="209" t="s">
        <v>145</v>
      </c>
      <c r="L209" s="38"/>
      <c r="M209" s="214" t="s">
        <v>1</v>
      </c>
      <c r="N209" s="215" t="s">
        <v>39</v>
      </c>
      <c r="O209" s="70"/>
      <c r="P209" s="216">
        <f>O209*H209</f>
        <v>0</v>
      </c>
      <c r="Q209" s="216">
        <v>0.52670240000000002</v>
      </c>
      <c r="R209" s="216">
        <f>Q209*H209</f>
        <v>37.55388112</v>
      </c>
      <c r="S209" s="216">
        <v>0</v>
      </c>
      <c r="T209" s="21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8" t="s">
        <v>146</v>
      </c>
      <c r="AT209" s="218" t="s">
        <v>141</v>
      </c>
      <c r="AU209" s="218" t="s">
        <v>83</v>
      </c>
      <c r="AY209" s="16" t="s">
        <v>139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81</v>
      </c>
      <c r="BK209" s="219">
        <f>ROUND(I209*H209,2)</f>
        <v>0</v>
      </c>
      <c r="BL209" s="16" t="s">
        <v>146</v>
      </c>
      <c r="BM209" s="218" t="s">
        <v>332</v>
      </c>
    </row>
    <row r="210" spans="1:65" s="13" customFormat="1" ht="11.25">
      <c r="B210" s="220"/>
      <c r="C210" s="221"/>
      <c r="D210" s="222" t="s">
        <v>156</v>
      </c>
      <c r="E210" s="223" t="s">
        <v>1</v>
      </c>
      <c r="F210" s="224" t="s">
        <v>333</v>
      </c>
      <c r="G210" s="221"/>
      <c r="H210" s="225">
        <v>71.3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83</v>
      </c>
      <c r="AV210" s="13" t="s">
        <v>83</v>
      </c>
      <c r="AW210" s="13" t="s">
        <v>31</v>
      </c>
      <c r="AX210" s="13" t="s">
        <v>81</v>
      </c>
      <c r="AY210" s="231" t="s">
        <v>139</v>
      </c>
    </row>
    <row r="211" spans="1:65" s="12" customFormat="1" ht="22.9" customHeight="1">
      <c r="B211" s="191"/>
      <c r="C211" s="192"/>
      <c r="D211" s="193" t="s">
        <v>73</v>
      </c>
      <c r="E211" s="205" t="s">
        <v>186</v>
      </c>
      <c r="F211" s="205" t="s">
        <v>334</v>
      </c>
      <c r="G211" s="192"/>
      <c r="H211" s="192"/>
      <c r="I211" s="195"/>
      <c r="J211" s="206">
        <f>BK211</f>
        <v>0</v>
      </c>
      <c r="K211" s="192"/>
      <c r="L211" s="197"/>
      <c r="M211" s="198"/>
      <c r="N211" s="199"/>
      <c r="O211" s="199"/>
      <c r="P211" s="200">
        <f>SUM(P212:P262)</f>
        <v>0</v>
      </c>
      <c r="Q211" s="199"/>
      <c r="R211" s="200">
        <f>SUM(R212:R262)</f>
        <v>33.555087400000005</v>
      </c>
      <c r="S211" s="199"/>
      <c r="T211" s="201">
        <f>SUM(T212:T262)</f>
        <v>53.265430000000002</v>
      </c>
      <c r="AR211" s="202" t="s">
        <v>81</v>
      </c>
      <c r="AT211" s="203" t="s">
        <v>73</v>
      </c>
      <c r="AU211" s="203" t="s">
        <v>81</v>
      </c>
      <c r="AY211" s="202" t="s">
        <v>139</v>
      </c>
      <c r="BK211" s="204">
        <f>SUM(BK212:BK262)</f>
        <v>0</v>
      </c>
    </row>
    <row r="212" spans="1:65" s="2" customFormat="1" ht="16.5" customHeight="1">
      <c r="A212" s="33"/>
      <c r="B212" s="34"/>
      <c r="C212" s="207" t="s">
        <v>335</v>
      </c>
      <c r="D212" s="207" t="s">
        <v>141</v>
      </c>
      <c r="E212" s="208" t="s">
        <v>336</v>
      </c>
      <c r="F212" s="209" t="s">
        <v>337</v>
      </c>
      <c r="G212" s="210" t="s">
        <v>164</v>
      </c>
      <c r="H212" s="211">
        <v>26</v>
      </c>
      <c r="I212" s="212"/>
      <c r="J212" s="213">
        <f>ROUND(I212*H212,2)</f>
        <v>0</v>
      </c>
      <c r="K212" s="209" t="s">
        <v>145</v>
      </c>
      <c r="L212" s="38"/>
      <c r="M212" s="214" t="s">
        <v>1</v>
      </c>
      <c r="N212" s="215" t="s">
        <v>39</v>
      </c>
      <c r="O212" s="70"/>
      <c r="P212" s="216">
        <f>O212*H212</f>
        <v>0</v>
      </c>
      <c r="Q212" s="216">
        <v>8.3599999999999999E-5</v>
      </c>
      <c r="R212" s="216">
        <f>Q212*H212</f>
        <v>2.1735999999999999E-3</v>
      </c>
      <c r="S212" s="216">
        <v>1.7999999999999999E-2</v>
      </c>
      <c r="T212" s="217">
        <f>S212*H212</f>
        <v>0.46799999999999997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8" t="s">
        <v>146</v>
      </c>
      <c r="AT212" s="218" t="s">
        <v>141</v>
      </c>
      <c r="AU212" s="218" t="s">
        <v>83</v>
      </c>
      <c r="AY212" s="16" t="s">
        <v>139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6" t="s">
        <v>81</v>
      </c>
      <c r="BK212" s="219">
        <f>ROUND(I212*H212,2)</f>
        <v>0</v>
      </c>
      <c r="BL212" s="16" t="s">
        <v>146</v>
      </c>
      <c r="BM212" s="218" t="s">
        <v>338</v>
      </c>
    </row>
    <row r="213" spans="1:65" s="13" customFormat="1" ht="11.25">
      <c r="B213" s="220"/>
      <c r="C213" s="221"/>
      <c r="D213" s="222" t="s">
        <v>156</v>
      </c>
      <c r="E213" s="223" t="s">
        <v>1</v>
      </c>
      <c r="F213" s="224" t="s">
        <v>339</v>
      </c>
      <c r="G213" s="221"/>
      <c r="H213" s="225">
        <v>26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83</v>
      </c>
      <c r="AV213" s="13" t="s">
        <v>83</v>
      </c>
      <c r="AW213" s="13" t="s">
        <v>31</v>
      </c>
      <c r="AX213" s="13" t="s">
        <v>81</v>
      </c>
      <c r="AY213" s="231" t="s">
        <v>139</v>
      </c>
    </row>
    <row r="214" spans="1:65" s="2" customFormat="1" ht="16.5" customHeight="1">
      <c r="A214" s="33"/>
      <c r="B214" s="34"/>
      <c r="C214" s="207" t="s">
        <v>340</v>
      </c>
      <c r="D214" s="207" t="s">
        <v>141</v>
      </c>
      <c r="E214" s="208" t="s">
        <v>341</v>
      </c>
      <c r="F214" s="209" t="s">
        <v>342</v>
      </c>
      <c r="G214" s="210" t="s">
        <v>164</v>
      </c>
      <c r="H214" s="211">
        <v>14</v>
      </c>
      <c r="I214" s="212"/>
      <c r="J214" s="213">
        <f>ROUND(I214*H214,2)</f>
        <v>0</v>
      </c>
      <c r="K214" s="209" t="s">
        <v>145</v>
      </c>
      <c r="L214" s="38"/>
      <c r="M214" s="214" t="s">
        <v>1</v>
      </c>
      <c r="N214" s="215" t="s">
        <v>39</v>
      </c>
      <c r="O214" s="70"/>
      <c r="P214" s="216">
        <f>O214*H214</f>
        <v>0</v>
      </c>
      <c r="Q214" s="216">
        <v>1.17E-3</v>
      </c>
      <c r="R214" s="216">
        <f>Q214*H214</f>
        <v>1.6379999999999999E-2</v>
      </c>
      <c r="S214" s="216">
        <v>0</v>
      </c>
      <c r="T214" s="21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8" t="s">
        <v>146</v>
      </c>
      <c r="AT214" s="218" t="s">
        <v>141</v>
      </c>
      <c r="AU214" s="218" t="s">
        <v>83</v>
      </c>
      <c r="AY214" s="16" t="s">
        <v>139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6" t="s">
        <v>81</v>
      </c>
      <c r="BK214" s="219">
        <f>ROUND(I214*H214,2)</f>
        <v>0</v>
      </c>
      <c r="BL214" s="16" t="s">
        <v>146</v>
      </c>
      <c r="BM214" s="218" t="s">
        <v>343</v>
      </c>
    </row>
    <row r="215" spans="1:65" s="13" customFormat="1" ht="11.25">
      <c r="B215" s="220"/>
      <c r="C215" s="221"/>
      <c r="D215" s="222" t="s">
        <v>156</v>
      </c>
      <c r="E215" s="223" t="s">
        <v>1</v>
      </c>
      <c r="F215" s="224" t="s">
        <v>344</v>
      </c>
      <c r="G215" s="221"/>
      <c r="H215" s="225">
        <v>14</v>
      </c>
      <c r="I215" s="226"/>
      <c r="J215" s="221"/>
      <c r="K215" s="221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83</v>
      </c>
      <c r="AV215" s="13" t="s">
        <v>83</v>
      </c>
      <c r="AW215" s="13" t="s">
        <v>31</v>
      </c>
      <c r="AX215" s="13" t="s">
        <v>81</v>
      </c>
      <c r="AY215" s="231" t="s">
        <v>139</v>
      </c>
    </row>
    <row r="216" spans="1:65" s="2" customFormat="1" ht="16.5" customHeight="1">
      <c r="A216" s="33"/>
      <c r="B216" s="34"/>
      <c r="C216" s="207" t="s">
        <v>345</v>
      </c>
      <c r="D216" s="207" t="s">
        <v>141</v>
      </c>
      <c r="E216" s="208" t="s">
        <v>346</v>
      </c>
      <c r="F216" s="209" t="s">
        <v>347</v>
      </c>
      <c r="G216" s="210" t="s">
        <v>164</v>
      </c>
      <c r="H216" s="211">
        <v>14</v>
      </c>
      <c r="I216" s="212"/>
      <c r="J216" s="213">
        <f>ROUND(I216*H216,2)</f>
        <v>0</v>
      </c>
      <c r="K216" s="209" t="s">
        <v>145</v>
      </c>
      <c r="L216" s="38"/>
      <c r="M216" s="214" t="s">
        <v>1</v>
      </c>
      <c r="N216" s="215" t="s">
        <v>39</v>
      </c>
      <c r="O216" s="70"/>
      <c r="P216" s="216">
        <f>O216*H216</f>
        <v>0</v>
      </c>
      <c r="Q216" s="216">
        <v>5.8049999999999996E-4</v>
      </c>
      <c r="R216" s="216">
        <f>Q216*H216</f>
        <v>8.1269999999999988E-3</v>
      </c>
      <c r="S216" s="216">
        <v>0</v>
      </c>
      <c r="T216" s="21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8" t="s">
        <v>146</v>
      </c>
      <c r="AT216" s="218" t="s">
        <v>141</v>
      </c>
      <c r="AU216" s="218" t="s">
        <v>83</v>
      </c>
      <c r="AY216" s="16" t="s">
        <v>139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6" t="s">
        <v>81</v>
      </c>
      <c r="BK216" s="219">
        <f>ROUND(I216*H216,2)</f>
        <v>0</v>
      </c>
      <c r="BL216" s="16" t="s">
        <v>146</v>
      </c>
      <c r="BM216" s="218" t="s">
        <v>348</v>
      </c>
    </row>
    <row r="217" spans="1:65" s="2" customFormat="1" ht="21.75" customHeight="1">
      <c r="A217" s="33"/>
      <c r="B217" s="34"/>
      <c r="C217" s="243" t="s">
        <v>349</v>
      </c>
      <c r="D217" s="243" t="s">
        <v>218</v>
      </c>
      <c r="E217" s="244" t="s">
        <v>350</v>
      </c>
      <c r="F217" s="245" t="s">
        <v>351</v>
      </c>
      <c r="G217" s="246" t="s">
        <v>221</v>
      </c>
      <c r="H217" s="247">
        <v>0.129</v>
      </c>
      <c r="I217" s="248"/>
      <c r="J217" s="249">
        <f>ROUND(I217*H217,2)</f>
        <v>0</v>
      </c>
      <c r="K217" s="245" t="s">
        <v>145</v>
      </c>
      <c r="L217" s="250"/>
      <c r="M217" s="251" t="s">
        <v>1</v>
      </c>
      <c r="N217" s="252" t="s">
        <v>39</v>
      </c>
      <c r="O217" s="70"/>
      <c r="P217" s="216">
        <f>O217*H217</f>
        <v>0</v>
      </c>
      <c r="Q217" s="216">
        <v>1</v>
      </c>
      <c r="R217" s="216">
        <f>Q217*H217</f>
        <v>0.129</v>
      </c>
      <c r="S217" s="216">
        <v>0</v>
      </c>
      <c r="T217" s="21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8" t="s">
        <v>182</v>
      </c>
      <c r="AT217" s="218" t="s">
        <v>218</v>
      </c>
      <c r="AU217" s="218" t="s">
        <v>83</v>
      </c>
      <c r="AY217" s="16" t="s">
        <v>139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6" t="s">
        <v>81</v>
      </c>
      <c r="BK217" s="219">
        <f>ROUND(I217*H217,2)</f>
        <v>0</v>
      </c>
      <c r="BL217" s="16" t="s">
        <v>146</v>
      </c>
      <c r="BM217" s="218" t="s">
        <v>352</v>
      </c>
    </row>
    <row r="218" spans="1:65" s="13" customFormat="1" ht="11.25">
      <c r="B218" s="220"/>
      <c r="C218" s="221"/>
      <c r="D218" s="222" t="s">
        <v>156</v>
      </c>
      <c r="E218" s="223" t="s">
        <v>1</v>
      </c>
      <c r="F218" s="224" t="s">
        <v>353</v>
      </c>
      <c r="G218" s="221"/>
      <c r="H218" s="225">
        <v>0.129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83</v>
      </c>
      <c r="AV218" s="13" t="s">
        <v>83</v>
      </c>
      <c r="AW218" s="13" t="s">
        <v>31</v>
      </c>
      <c r="AX218" s="13" t="s">
        <v>81</v>
      </c>
      <c r="AY218" s="231" t="s">
        <v>139</v>
      </c>
    </row>
    <row r="219" spans="1:65" s="2" customFormat="1" ht="21.75" customHeight="1">
      <c r="A219" s="33"/>
      <c r="B219" s="34"/>
      <c r="C219" s="243" t="s">
        <v>354</v>
      </c>
      <c r="D219" s="243" t="s">
        <v>218</v>
      </c>
      <c r="E219" s="244" t="s">
        <v>355</v>
      </c>
      <c r="F219" s="245" t="s">
        <v>356</v>
      </c>
      <c r="G219" s="246" t="s">
        <v>221</v>
      </c>
      <c r="H219" s="247">
        <v>0.03</v>
      </c>
      <c r="I219" s="248"/>
      <c r="J219" s="249">
        <f>ROUND(I219*H219,2)</f>
        <v>0</v>
      </c>
      <c r="K219" s="245" t="s">
        <v>145</v>
      </c>
      <c r="L219" s="250"/>
      <c r="M219" s="251" t="s">
        <v>1</v>
      </c>
      <c r="N219" s="252" t="s">
        <v>39</v>
      </c>
      <c r="O219" s="70"/>
      <c r="P219" s="216">
        <f>O219*H219</f>
        <v>0</v>
      </c>
      <c r="Q219" s="216">
        <v>1</v>
      </c>
      <c r="R219" s="216">
        <f>Q219*H219</f>
        <v>0.03</v>
      </c>
      <c r="S219" s="216">
        <v>0</v>
      </c>
      <c r="T219" s="21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8" t="s">
        <v>182</v>
      </c>
      <c r="AT219" s="218" t="s">
        <v>218</v>
      </c>
      <c r="AU219" s="218" t="s">
        <v>83</v>
      </c>
      <c r="AY219" s="16" t="s">
        <v>139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6" t="s">
        <v>81</v>
      </c>
      <c r="BK219" s="219">
        <f>ROUND(I219*H219,2)</f>
        <v>0</v>
      </c>
      <c r="BL219" s="16" t="s">
        <v>146</v>
      </c>
      <c r="BM219" s="218" t="s">
        <v>357</v>
      </c>
    </row>
    <row r="220" spans="1:65" s="2" customFormat="1" ht="19.5">
      <c r="A220" s="33"/>
      <c r="B220" s="34"/>
      <c r="C220" s="35"/>
      <c r="D220" s="222" t="s">
        <v>238</v>
      </c>
      <c r="E220" s="35"/>
      <c r="F220" s="253" t="s">
        <v>358</v>
      </c>
      <c r="G220" s="35"/>
      <c r="H220" s="35"/>
      <c r="I220" s="121"/>
      <c r="J220" s="35"/>
      <c r="K220" s="35"/>
      <c r="L220" s="38"/>
      <c r="M220" s="254"/>
      <c r="N220" s="255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238</v>
      </c>
      <c r="AU220" s="16" t="s">
        <v>83</v>
      </c>
    </row>
    <row r="221" spans="1:65" s="2" customFormat="1" ht="16.5" customHeight="1">
      <c r="A221" s="33"/>
      <c r="B221" s="34"/>
      <c r="C221" s="243" t="s">
        <v>359</v>
      </c>
      <c r="D221" s="243" t="s">
        <v>218</v>
      </c>
      <c r="E221" s="244" t="s">
        <v>360</v>
      </c>
      <c r="F221" s="245" t="s">
        <v>361</v>
      </c>
      <c r="G221" s="246" t="s">
        <v>221</v>
      </c>
      <c r="H221" s="247">
        <v>9.6000000000000002E-2</v>
      </c>
      <c r="I221" s="248"/>
      <c r="J221" s="249">
        <f>ROUND(I221*H221,2)</f>
        <v>0</v>
      </c>
      <c r="K221" s="245" t="s">
        <v>145</v>
      </c>
      <c r="L221" s="250"/>
      <c r="M221" s="251" t="s">
        <v>1</v>
      </c>
      <c r="N221" s="252" t="s">
        <v>39</v>
      </c>
      <c r="O221" s="70"/>
      <c r="P221" s="216">
        <f>O221*H221</f>
        <v>0</v>
      </c>
      <c r="Q221" s="216">
        <v>1</v>
      </c>
      <c r="R221" s="216">
        <f>Q221*H221</f>
        <v>9.6000000000000002E-2</v>
      </c>
      <c r="S221" s="216">
        <v>0</v>
      </c>
      <c r="T221" s="21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8" t="s">
        <v>182</v>
      </c>
      <c r="AT221" s="218" t="s">
        <v>218</v>
      </c>
      <c r="AU221" s="218" t="s">
        <v>83</v>
      </c>
      <c r="AY221" s="16" t="s">
        <v>139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6" t="s">
        <v>81</v>
      </c>
      <c r="BK221" s="219">
        <f>ROUND(I221*H221,2)</f>
        <v>0</v>
      </c>
      <c r="BL221" s="16" t="s">
        <v>146</v>
      </c>
      <c r="BM221" s="218" t="s">
        <v>362</v>
      </c>
    </row>
    <row r="222" spans="1:65" s="2" customFormat="1" ht="19.5">
      <c r="A222" s="33"/>
      <c r="B222" s="34"/>
      <c r="C222" s="35"/>
      <c r="D222" s="222" t="s">
        <v>238</v>
      </c>
      <c r="E222" s="35"/>
      <c r="F222" s="253" t="s">
        <v>363</v>
      </c>
      <c r="G222" s="35"/>
      <c r="H222" s="35"/>
      <c r="I222" s="121"/>
      <c r="J222" s="35"/>
      <c r="K222" s="35"/>
      <c r="L222" s="38"/>
      <c r="M222" s="254"/>
      <c r="N222" s="255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238</v>
      </c>
      <c r="AU222" s="16" t="s">
        <v>83</v>
      </c>
    </row>
    <row r="223" spans="1:65" s="13" customFormat="1" ht="11.25">
      <c r="B223" s="220"/>
      <c r="C223" s="221"/>
      <c r="D223" s="222" t="s">
        <v>156</v>
      </c>
      <c r="E223" s="223" t="s">
        <v>1</v>
      </c>
      <c r="F223" s="224" t="s">
        <v>364</v>
      </c>
      <c r="G223" s="221"/>
      <c r="H223" s="225">
        <v>9.6000000000000002E-2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156</v>
      </c>
      <c r="AU223" s="231" t="s">
        <v>83</v>
      </c>
      <c r="AV223" s="13" t="s">
        <v>83</v>
      </c>
      <c r="AW223" s="13" t="s">
        <v>31</v>
      </c>
      <c r="AX223" s="13" t="s">
        <v>81</v>
      </c>
      <c r="AY223" s="231" t="s">
        <v>139</v>
      </c>
    </row>
    <row r="224" spans="1:65" s="2" customFormat="1" ht="21.75" customHeight="1">
      <c r="A224" s="33"/>
      <c r="B224" s="34"/>
      <c r="C224" s="207" t="s">
        <v>365</v>
      </c>
      <c r="D224" s="207" t="s">
        <v>141</v>
      </c>
      <c r="E224" s="208" t="s">
        <v>366</v>
      </c>
      <c r="F224" s="209" t="s">
        <v>367</v>
      </c>
      <c r="G224" s="210" t="s">
        <v>144</v>
      </c>
      <c r="H224" s="211">
        <v>223.4</v>
      </c>
      <c r="I224" s="212"/>
      <c r="J224" s="213">
        <f>ROUND(I224*H224,2)</f>
        <v>0</v>
      </c>
      <c r="K224" s="209" t="s">
        <v>145</v>
      </c>
      <c r="L224" s="38"/>
      <c r="M224" s="214" t="s">
        <v>1</v>
      </c>
      <c r="N224" s="215" t="s">
        <v>39</v>
      </c>
      <c r="O224" s="70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146</v>
      </c>
      <c r="AT224" s="218" t="s">
        <v>141</v>
      </c>
      <c r="AU224" s="218" t="s">
        <v>83</v>
      </c>
      <c r="AY224" s="16" t="s">
        <v>139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81</v>
      </c>
      <c r="BK224" s="219">
        <f>ROUND(I224*H224,2)</f>
        <v>0</v>
      </c>
      <c r="BL224" s="16" t="s">
        <v>146</v>
      </c>
      <c r="BM224" s="218" t="s">
        <v>368</v>
      </c>
    </row>
    <row r="225" spans="1:65" s="13" customFormat="1" ht="11.25">
      <c r="B225" s="220"/>
      <c r="C225" s="221"/>
      <c r="D225" s="222" t="s">
        <v>156</v>
      </c>
      <c r="E225" s="223" t="s">
        <v>1</v>
      </c>
      <c r="F225" s="224" t="s">
        <v>369</v>
      </c>
      <c r="G225" s="221"/>
      <c r="H225" s="225">
        <v>49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156</v>
      </c>
      <c r="AU225" s="231" t="s">
        <v>83</v>
      </c>
      <c r="AV225" s="13" t="s">
        <v>83</v>
      </c>
      <c r="AW225" s="13" t="s">
        <v>31</v>
      </c>
      <c r="AX225" s="13" t="s">
        <v>74</v>
      </c>
      <c r="AY225" s="231" t="s">
        <v>139</v>
      </c>
    </row>
    <row r="226" spans="1:65" s="13" customFormat="1" ht="11.25">
      <c r="B226" s="220"/>
      <c r="C226" s="221"/>
      <c r="D226" s="222" t="s">
        <v>156</v>
      </c>
      <c r="E226" s="223" t="s">
        <v>1</v>
      </c>
      <c r="F226" s="224" t="s">
        <v>370</v>
      </c>
      <c r="G226" s="221"/>
      <c r="H226" s="225">
        <v>24.5</v>
      </c>
      <c r="I226" s="226"/>
      <c r="J226" s="221"/>
      <c r="K226" s="221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156</v>
      </c>
      <c r="AU226" s="231" t="s">
        <v>83</v>
      </c>
      <c r="AV226" s="13" t="s">
        <v>83</v>
      </c>
      <c r="AW226" s="13" t="s">
        <v>31</v>
      </c>
      <c r="AX226" s="13" t="s">
        <v>74</v>
      </c>
      <c r="AY226" s="231" t="s">
        <v>139</v>
      </c>
    </row>
    <row r="227" spans="1:65" s="13" customFormat="1" ht="11.25">
      <c r="B227" s="220"/>
      <c r="C227" s="221"/>
      <c r="D227" s="222" t="s">
        <v>156</v>
      </c>
      <c r="E227" s="223" t="s">
        <v>1</v>
      </c>
      <c r="F227" s="224" t="s">
        <v>371</v>
      </c>
      <c r="G227" s="221"/>
      <c r="H227" s="225">
        <v>24.5</v>
      </c>
      <c r="I227" s="226"/>
      <c r="J227" s="221"/>
      <c r="K227" s="221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156</v>
      </c>
      <c r="AU227" s="231" t="s">
        <v>83</v>
      </c>
      <c r="AV227" s="13" t="s">
        <v>83</v>
      </c>
      <c r="AW227" s="13" t="s">
        <v>31</v>
      </c>
      <c r="AX227" s="13" t="s">
        <v>74</v>
      </c>
      <c r="AY227" s="231" t="s">
        <v>139</v>
      </c>
    </row>
    <row r="228" spans="1:65" s="13" customFormat="1" ht="11.25">
      <c r="B228" s="220"/>
      <c r="C228" s="221"/>
      <c r="D228" s="222" t="s">
        <v>156</v>
      </c>
      <c r="E228" s="223" t="s">
        <v>1</v>
      </c>
      <c r="F228" s="224" t="s">
        <v>372</v>
      </c>
      <c r="G228" s="221"/>
      <c r="H228" s="225">
        <v>26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83</v>
      </c>
      <c r="AV228" s="13" t="s">
        <v>83</v>
      </c>
      <c r="AW228" s="13" t="s">
        <v>31</v>
      </c>
      <c r="AX228" s="13" t="s">
        <v>74</v>
      </c>
      <c r="AY228" s="231" t="s">
        <v>139</v>
      </c>
    </row>
    <row r="229" spans="1:65" s="13" customFormat="1" ht="11.25">
      <c r="B229" s="220"/>
      <c r="C229" s="221"/>
      <c r="D229" s="222" t="s">
        <v>156</v>
      </c>
      <c r="E229" s="223" t="s">
        <v>1</v>
      </c>
      <c r="F229" s="224" t="s">
        <v>373</v>
      </c>
      <c r="G229" s="221"/>
      <c r="H229" s="225">
        <v>32</v>
      </c>
      <c r="I229" s="226"/>
      <c r="J229" s="221"/>
      <c r="K229" s="221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156</v>
      </c>
      <c r="AU229" s="231" t="s">
        <v>83</v>
      </c>
      <c r="AV229" s="13" t="s">
        <v>83</v>
      </c>
      <c r="AW229" s="13" t="s">
        <v>31</v>
      </c>
      <c r="AX229" s="13" t="s">
        <v>74</v>
      </c>
      <c r="AY229" s="231" t="s">
        <v>139</v>
      </c>
    </row>
    <row r="230" spans="1:65" s="13" customFormat="1" ht="11.25">
      <c r="B230" s="220"/>
      <c r="C230" s="221"/>
      <c r="D230" s="222" t="s">
        <v>156</v>
      </c>
      <c r="E230" s="223" t="s">
        <v>1</v>
      </c>
      <c r="F230" s="224" t="s">
        <v>374</v>
      </c>
      <c r="G230" s="221"/>
      <c r="H230" s="225">
        <v>19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156</v>
      </c>
      <c r="AU230" s="231" t="s">
        <v>83</v>
      </c>
      <c r="AV230" s="13" t="s">
        <v>83</v>
      </c>
      <c r="AW230" s="13" t="s">
        <v>31</v>
      </c>
      <c r="AX230" s="13" t="s">
        <v>74</v>
      </c>
      <c r="AY230" s="231" t="s">
        <v>139</v>
      </c>
    </row>
    <row r="231" spans="1:65" s="13" customFormat="1" ht="11.25">
      <c r="B231" s="220"/>
      <c r="C231" s="221"/>
      <c r="D231" s="222" t="s">
        <v>156</v>
      </c>
      <c r="E231" s="223" t="s">
        <v>1</v>
      </c>
      <c r="F231" s="224" t="s">
        <v>374</v>
      </c>
      <c r="G231" s="221"/>
      <c r="H231" s="225">
        <v>19</v>
      </c>
      <c r="I231" s="226"/>
      <c r="J231" s="221"/>
      <c r="K231" s="221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156</v>
      </c>
      <c r="AU231" s="231" t="s">
        <v>83</v>
      </c>
      <c r="AV231" s="13" t="s">
        <v>83</v>
      </c>
      <c r="AW231" s="13" t="s">
        <v>31</v>
      </c>
      <c r="AX231" s="13" t="s">
        <v>74</v>
      </c>
      <c r="AY231" s="231" t="s">
        <v>139</v>
      </c>
    </row>
    <row r="232" spans="1:65" s="13" customFormat="1" ht="11.25">
      <c r="B232" s="220"/>
      <c r="C232" s="221"/>
      <c r="D232" s="222" t="s">
        <v>156</v>
      </c>
      <c r="E232" s="223" t="s">
        <v>1</v>
      </c>
      <c r="F232" s="224" t="s">
        <v>375</v>
      </c>
      <c r="G232" s="221"/>
      <c r="H232" s="225">
        <v>29.4</v>
      </c>
      <c r="I232" s="226"/>
      <c r="J232" s="221"/>
      <c r="K232" s="221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156</v>
      </c>
      <c r="AU232" s="231" t="s">
        <v>83</v>
      </c>
      <c r="AV232" s="13" t="s">
        <v>83</v>
      </c>
      <c r="AW232" s="13" t="s">
        <v>31</v>
      </c>
      <c r="AX232" s="13" t="s">
        <v>74</v>
      </c>
      <c r="AY232" s="231" t="s">
        <v>139</v>
      </c>
    </row>
    <row r="233" spans="1:65" s="14" customFormat="1" ht="11.25">
      <c r="B233" s="232"/>
      <c r="C233" s="233"/>
      <c r="D233" s="222" t="s">
        <v>156</v>
      </c>
      <c r="E233" s="234" t="s">
        <v>1</v>
      </c>
      <c r="F233" s="235" t="s">
        <v>161</v>
      </c>
      <c r="G233" s="233"/>
      <c r="H233" s="236">
        <v>223.4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156</v>
      </c>
      <c r="AU233" s="242" t="s">
        <v>83</v>
      </c>
      <c r="AV233" s="14" t="s">
        <v>146</v>
      </c>
      <c r="AW233" s="14" t="s">
        <v>31</v>
      </c>
      <c r="AX233" s="14" t="s">
        <v>81</v>
      </c>
      <c r="AY233" s="242" t="s">
        <v>139</v>
      </c>
    </row>
    <row r="234" spans="1:65" s="2" customFormat="1" ht="21.75" customHeight="1">
      <c r="A234" s="33"/>
      <c r="B234" s="34"/>
      <c r="C234" s="207" t="s">
        <v>376</v>
      </c>
      <c r="D234" s="207" t="s">
        <v>141</v>
      </c>
      <c r="E234" s="208" t="s">
        <v>377</v>
      </c>
      <c r="F234" s="209" t="s">
        <v>378</v>
      </c>
      <c r="G234" s="210" t="s">
        <v>144</v>
      </c>
      <c r="H234" s="211">
        <v>6702</v>
      </c>
      <c r="I234" s="212"/>
      <c r="J234" s="213">
        <f>ROUND(I234*H234,2)</f>
        <v>0</v>
      </c>
      <c r="K234" s="209" t="s">
        <v>145</v>
      </c>
      <c r="L234" s="38"/>
      <c r="M234" s="214" t="s">
        <v>1</v>
      </c>
      <c r="N234" s="215" t="s">
        <v>39</v>
      </c>
      <c r="O234" s="70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8" t="s">
        <v>146</v>
      </c>
      <c r="AT234" s="218" t="s">
        <v>141</v>
      </c>
      <c r="AU234" s="218" t="s">
        <v>83</v>
      </c>
      <c r="AY234" s="16" t="s">
        <v>139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6" t="s">
        <v>81</v>
      </c>
      <c r="BK234" s="219">
        <f>ROUND(I234*H234,2)</f>
        <v>0</v>
      </c>
      <c r="BL234" s="16" t="s">
        <v>146</v>
      </c>
      <c r="BM234" s="218" t="s">
        <v>379</v>
      </c>
    </row>
    <row r="235" spans="1:65" s="13" customFormat="1" ht="11.25">
      <c r="B235" s="220"/>
      <c r="C235" s="221"/>
      <c r="D235" s="222" t="s">
        <v>156</v>
      </c>
      <c r="E235" s="223" t="s">
        <v>1</v>
      </c>
      <c r="F235" s="224" t="s">
        <v>380</v>
      </c>
      <c r="G235" s="221"/>
      <c r="H235" s="225">
        <v>6702</v>
      </c>
      <c r="I235" s="226"/>
      <c r="J235" s="221"/>
      <c r="K235" s="221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156</v>
      </c>
      <c r="AU235" s="231" t="s">
        <v>83</v>
      </c>
      <c r="AV235" s="13" t="s">
        <v>83</v>
      </c>
      <c r="AW235" s="13" t="s">
        <v>31</v>
      </c>
      <c r="AX235" s="13" t="s">
        <v>81</v>
      </c>
      <c r="AY235" s="231" t="s">
        <v>139</v>
      </c>
    </row>
    <row r="236" spans="1:65" s="2" customFormat="1" ht="21.75" customHeight="1">
      <c r="A236" s="33"/>
      <c r="B236" s="34"/>
      <c r="C236" s="207" t="s">
        <v>381</v>
      </c>
      <c r="D236" s="207" t="s">
        <v>141</v>
      </c>
      <c r="E236" s="208" t="s">
        <v>382</v>
      </c>
      <c r="F236" s="209" t="s">
        <v>383</v>
      </c>
      <c r="G236" s="210" t="s">
        <v>144</v>
      </c>
      <c r="H236" s="211">
        <v>223.4</v>
      </c>
      <c r="I236" s="212"/>
      <c r="J236" s="213">
        <f>ROUND(I236*H236,2)</f>
        <v>0</v>
      </c>
      <c r="K236" s="209" t="s">
        <v>145</v>
      </c>
      <c r="L236" s="38"/>
      <c r="M236" s="214" t="s">
        <v>1</v>
      </c>
      <c r="N236" s="215" t="s">
        <v>39</v>
      </c>
      <c r="O236" s="70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146</v>
      </c>
      <c r="AT236" s="218" t="s">
        <v>141</v>
      </c>
      <c r="AU236" s="218" t="s">
        <v>83</v>
      </c>
      <c r="AY236" s="16" t="s">
        <v>139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81</v>
      </c>
      <c r="BK236" s="219">
        <f>ROUND(I236*H236,2)</f>
        <v>0</v>
      </c>
      <c r="BL236" s="16" t="s">
        <v>146</v>
      </c>
      <c r="BM236" s="218" t="s">
        <v>384</v>
      </c>
    </row>
    <row r="237" spans="1:65" s="2" customFormat="1" ht="21.75" customHeight="1">
      <c r="A237" s="33"/>
      <c r="B237" s="34"/>
      <c r="C237" s="207" t="s">
        <v>385</v>
      </c>
      <c r="D237" s="207" t="s">
        <v>141</v>
      </c>
      <c r="E237" s="208" t="s">
        <v>386</v>
      </c>
      <c r="F237" s="209" t="s">
        <v>387</v>
      </c>
      <c r="G237" s="210" t="s">
        <v>144</v>
      </c>
      <c r="H237" s="211">
        <v>223.4</v>
      </c>
      <c r="I237" s="212"/>
      <c r="J237" s="213">
        <f>ROUND(I237*H237,2)</f>
        <v>0</v>
      </c>
      <c r="K237" s="209" t="s">
        <v>145</v>
      </c>
      <c r="L237" s="38"/>
      <c r="M237" s="214" t="s">
        <v>1</v>
      </c>
      <c r="N237" s="215" t="s">
        <v>39</v>
      </c>
      <c r="O237" s="70"/>
      <c r="P237" s="216">
        <f>O237*H237</f>
        <v>0</v>
      </c>
      <c r="Q237" s="216">
        <v>6.5000000000000002E-2</v>
      </c>
      <c r="R237" s="216">
        <f>Q237*H237</f>
        <v>14.521000000000001</v>
      </c>
      <c r="S237" s="216">
        <v>0.13</v>
      </c>
      <c r="T237" s="217">
        <f>S237*H237</f>
        <v>29.042000000000002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8" t="s">
        <v>146</v>
      </c>
      <c r="AT237" s="218" t="s">
        <v>141</v>
      </c>
      <c r="AU237" s="218" t="s">
        <v>83</v>
      </c>
      <c r="AY237" s="16" t="s">
        <v>139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6" t="s">
        <v>81</v>
      </c>
      <c r="BK237" s="219">
        <f>ROUND(I237*H237,2)</f>
        <v>0</v>
      </c>
      <c r="BL237" s="16" t="s">
        <v>146</v>
      </c>
      <c r="BM237" s="218" t="s">
        <v>388</v>
      </c>
    </row>
    <row r="238" spans="1:65" s="13" customFormat="1" ht="11.25">
      <c r="B238" s="220"/>
      <c r="C238" s="221"/>
      <c r="D238" s="222" t="s">
        <v>156</v>
      </c>
      <c r="E238" s="223" t="s">
        <v>1</v>
      </c>
      <c r="F238" s="224" t="s">
        <v>369</v>
      </c>
      <c r="G238" s="221"/>
      <c r="H238" s="225">
        <v>49</v>
      </c>
      <c r="I238" s="226"/>
      <c r="J238" s="221"/>
      <c r="K238" s="221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156</v>
      </c>
      <c r="AU238" s="231" t="s">
        <v>83</v>
      </c>
      <c r="AV238" s="13" t="s">
        <v>83</v>
      </c>
      <c r="AW238" s="13" t="s">
        <v>31</v>
      </c>
      <c r="AX238" s="13" t="s">
        <v>74</v>
      </c>
      <c r="AY238" s="231" t="s">
        <v>139</v>
      </c>
    </row>
    <row r="239" spans="1:65" s="13" customFormat="1" ht="11.25">
      <c r="B239" s="220"/>
      <c r="C239" s="221"/>
      <c r="D239" s="222" t="s">
        <v>156</v>
      </c>
      <c r="E239" s="223" t="s">
        <v>1</v>
      </c>
      <c r="F239" s="224" t="s">
        <v>370</v>
      </c>
      <c r="G239" s="221"/>
      <c r="H239" s="225">
        <v>24.5</v>
      </c>
      <c r="I239" s="226"/>
      <c r="J239" s="221"/>
      <c r="K239" s="221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156</v>
      </c>
      <c r="AU239" s="231" t="s">
        <v>83</v>
      </c>
      <c r="AV239" s="13" t="s">
        <v>83</v>
      </c>
      <c r="AW239" s="13" t="s">
        <v>31</v>
      </c>
      <c r="AX239" s="13" t="s">
        <v>74</v>
      </c>
      <c r="AY239" s="231" t="s">
        <v>139</v>
      </c>
    </row>
    <row r="240" spans="1:65" s="13" customFormat="1" ht="11.25">
      <c r="B240" s="220"/>
      <c r="C240" s="221"/>
      <c r="D240" s="222" t="s">
        <v>156</v>
      </c>
      <c r="E240" s="223" t="s">
        <v>1</v>
      </c>
      <c r="F240" s="224" t="s">
        <v>371</v>
      </c>
      <c r="G240" s="221"/>
      <c r="H240" s="225">
        <v>24.5</v>
      </c>
      <c r="I240" s="226"/>
      <c r="J240" s="221"/>
      <c r="K240" s="221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156</v>
      </c>
      <c r="AU240" s="231" t="s">
        <v>83</v>
      </c>
      <c r="AV240" s="13" t="s">
        <v>83</v>
      </c>
      <c r="AW240" s="13" t="s">
        <v>31</v>
      </c>
      <c r="AX240" s="13" t="s">
        <v>74</v>
      </c>
      <c r="AY240" s="231" t="s">
        <v>139</v>
      </c>
    </row>
    <row r="241" spans="1:65" s="13" customFormat="1" ht="11.25">
      <c r="B241" s="220"/>
      <c r="C241" s="221"/>
      <c r="D241" s="222" t="s">
        <v>156</v>
      </c>
      <c r="E241" s="223" t="s">
        <v>1</v>
      </c>
      <c r="F241" s="224" t="s">
        <v>372</v>
      </c>
      <c r="G241" s="221"/>
      <c r="H241" s="225">
        <v>26</v>
      </c>
      <c r="I241" s="226"/>
      <c r="J241" s="221"/>
      <c r="K241" s="221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83</v>
      </c>
      <c r="AV241" s="13" t="s">
        <v>83</v>
      </c>
      <c r="AW241" s="13" t="s">
        <v>31</v>
      </c>
      <c r="AX241" s="13" t="s">
        <v>74</v>
      </c>
      <c r="AY241" s="231" t="s">
        <v>139</v>
      </c>
    </row>
    <row r="242" spans="1:65" s="13" customFormat="1" ht="11.25">
      <c r="B242" s="220"/>
      <c r="C242" s="221"/>
      <c r="D242" s="222" t="s">
        <v>156</v>
      </c>
      <c r="E242" s="223" t="s">
        <v>1</v>
      </c>
      <c r="F242" s="224" t="s">
        <v>373</v>
      </c>
      <c r="G242" s="221"/>
      <c r="H242" s="225">
        <v>32</v>
      </c>
      <c r="I242" s="226"/>
      <c r="J242" s="221"/>
      <c r="K242" s="221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156</v>
      </c>
      <c r="AU242" s="231" t="s">
        <v>83</v>
      </c>
      <c r="AV242" s="13" t="s">
        <v>83</v>
      </c>
      <c r="AW242" s="13" t="s">
        <v>31</v>
      </c>
      <c r="AX242" s="13" t="s">
        <v>74</v>
      </c>
      <c r="AY242" s="231" t="s">
        <v>139</v>
      </c>
    </row>
    <row r="243" spans="1:65" s="13" customFormat="1" ht="11.25">
      <c r="B243" s="220"/>
      <c r="C243" s="221"/>
      <c r="D243" s="222" t="s">
        <v>156</v>
      </c>
      <c r="E243" s="223" t="s">
        <v>1</v>
      </c>
      <c r="F243" s="224" t="s">
        <v>374</v>
      </c>
      <c r="G243" s="221"/>
      <c r="H243" s="225">
        <v>19</v>
      </c>
      <c r="I243" s="226"/>
      <c r="J243" s="221"/>
      <c r="K243" s="221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83</v>
      </c>
      <c r="AV243" s="13" t="s">
        <v>83</v>
      </c>
      <c r="AW243" s="13" t="s">
        <v>31</v>
      </c>
      <c r="AX243" s="13" t="s">
        <v>74</v>
      </c>
      <c r="AY243" s="231" t="s">
        <v>139</v>
      </c>
    </row>
    <row r="244" spans="1:65" s="13" customFormat="1" ht="11.25">
      <c r="B244" s="220"/>
      <c r="C244" s="221"/>
      <c r="D244" s="222" t="s">
        <v>156</v>
      </c>
      <c r="E244" s="223" t="s">
        <v>1</v>
      </c>
      <c r="F244" s="224" t="s">
        <v>374</v>
      </c>
      <c r="G244" s="221"/>
      <c r="H244" s="225">
        <v>19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83</v>
      </c>
      <c r="AV244" s="13" t="s">
        <v>83</v>
      </c>
      <c r="AW244" s="13" t="s">
        <v>31</v>
      </c>
      <c r="AX244" s="13" t="s">
        <v>74</v>
      </c>
      <c r="AY244" s="231" t="s">
        <v>139</v>
      </c>
    </row>
    <row r="245" spans="1:65" s="13" customFormat="1" ht="11.25">
      <c r="B245" s="220"/>
      <c r="C245" s="221"/>
      <c r="D245" s="222" t="s">
        <v>156</v>
      </c>
      <c r="E245" s="223" t="s">
        <v>1</v>
      </c>
      <c r="F245" s="224" t="s">
        <v>375</v>
      </c>
      <c r="G245" s="221"/>
      <c r="H245" s="225">
        <v>29.4</v>
      </c>
      <c r="I245" s="226"/>
      <c r="J245" s="221"/>
      <c r="K245" s="221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156</v>
      </c>
      <c r="AU245" s="231" t="s">
        <v>83</v>
      </c>
      <c r="AV245" s="13" t="s">
        <v>83</v>
      </c>
      <c r="AW245" s="13" t="s">
        <v>31</v>
      </c>
      <c r="AX245" s="13" t="s">
        <v>74</v>
      </c>
      <c r="AY245" s="231" t="s">
        <v>139</v>
      </c>
    </row>
    <row r="246" spans="1:65" s="14" customFormat="1" ht="11.25">
      <c r="B246" s="232"/>
      <c r="C246" s="233"/>
      <c r="D246" s="222" t="s">
        <v>156</v>
      </c>
      <c r="E246" s="234" t="s">
        <v>1</v>
      </c>
      <c r="F246" s="235" t="s">
        <v>161</v>
      </c>
      <c r="G246" s="233"/>
      <c r="H246" s="236">
        <v>223.4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156</v>
      </c>
      <c r="AU246" s="242" t="s">
        <v>83</v>
      </c>
      <c r="AV246" s="14" t="s">
        <v>146</v>
      </c>
      <c r="AW246" s="14" t="s">
        <v>31</v>
      </c>
      <c r="AX246" s="14" t="s">
        <v>81</v>
      </c>
      <c r="AY246" s="242" t="s">
        <v>139</v>
      </c>
    </row>
    <row r="247" spans="1:65" s="2" customFormat="1" ht="21.75" customHeight="1">
      <c r="A247" s="33"/>
      <c r="B247" s="34"/>
      <c r="C247" s="207" t="s">
        <v>389</v>
      </c>
      <c r="D247" s="207" t="s">
        <v>141</v>
      </c>
      <c r="E247" s="208" t="s">
        <v>390</v>
      </c>
      <c r="F247" s="209" t="s">
        <v>391</v>
      </c>
      <c r="G247" s="210" t="s">
        <v>144</v>
      </c>
      <c r="H247" s="211">
        <v>111.7</v>
      </c>
      <c r="I247" s="212"/>
      <c r="J247" s="213">
        <f>ROUND(I247*H247,2)</f>
        <v>0</v>
      </c>
      <c r="K247" s="209" t="s">
        <v>145</v>
      </c>
      <c r="L247" s="38"/>
      <c r="M247" s="214" t="s">
        <v>1</v>
      </c>
      <c r="N247" s="215" t="s">
        <v>39</v>
      </c>
      <c r="O247" s="70"/>
      <c r="P247" s="216">
        <f>O247*H247</f>
        <v>0</v>
      </c>
      <c r="Q247" s="216">
        <v>0</v>
      </c>
      <c r="R247" s="216">
        <f>Q247*H247</f>
        <v>0</v>
      </c>
      <c r="S247" s="216">
        <v>7.7899999999999997E-2</v>
      </c>
      <c r="T247" s="217">
        <f>S247*H247</f>
        <v>8.7014300000000002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8" t="s">
        <v>146</v>
      </c>
      <c r="AT247" s="218" t="s">
        <v>141</v>
      </c>
      <c r="AU247" s="218" t="s">
        <v>83</v>
      </c>
      <c r="AY247" s="16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6" t="s">
        <v>81</v>
      </c>
      <c r="BK247" s="219">
        <f>ROUND(I247*H247,2)</f>
        <v>0</v>
      </c>
      <c r="BL247" s="16" t="s">
        <v>146</v>
      </c>
      <c r="BM247" s="218" t="s">
        <v>392</v>
      </c>
    </row>
    <row r="248" spans="1:65" s="13" customFormat="1" ht="11.25">
      <c r="B248" s="220"/>
      <c r="C248" s="221"/>
      <c r="D248" s="222" t="s">
        <v>156</v>
      </c>
      <c r="E248" s="223" t="s">
        <v>1</v>
      </c>
      <c r="F248" s="224" t="s">
        <v>393</v>
      </c>
      <c r="G248" s="221"/>
      <c r="H248" s="225">
        <v>111.7</v>
      </c>
      <c r="I248" s="226"/>
      <c r="J248" s="221"/>
      <c r="K248" s="221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156</v>
      </c>
      <c r="AU248" s="231" t="s">
        <v>83</v>
      </c>
      <c r="AV248" s="13" t="s">
        <v>83</v>
      </c>
      <c r="AW248" s="13" t="s">
        <v>31</v>
      </c>
      <c r="AX248" s="13" t="s">
        <v>81</v>
      </c>
      <c r="AY248" s="231" t="s">
        <v>139</v>
      </c>
    </row>
    <row r="249" spans="1:65" s="2" customFormat="1" ht="21.75" customHeight="1">
      <c r="A249" s="33"/>
      <c r="B249" s="34"/>
      <c r="C249" s="207" t="s">
        <v>394</v>
      </c>
      <c r="D249" s="207" t="s">
        <v>141</v>
      </c>
      <c r="E249" s="208" t="s">
        <v>395</v>
      </c>
      <c r="F249" s="209" t="s">
        <v>396</v>
      </c>
      <c r="G249" s="210" t="s">
        <v>169</v>
      </c>
      <c r="H249" s="211">
        <v>6</v>
      </c>
      <c r="I249" s="212"/>
      <c r="J249" s="213">
        <f>ROUND(I249*H249,2)</f>
        <v>0</v>
      </c>
      <c r="K249" s="209" t="s">
        <v>145</v>
      </c>
      <c r="L249" s="38"/>
      <c r="M249" s="214" t="s">
        <v>1</v>
      </c>
      <c r="N249" s="215" t="s">
        <v>39</v>
      </c>
      <c r="O249" s="70"/>
      <c r="P249" s="216">
        <f>O249*H249</f>
        <v>0</v>
      </c>
      <c r="Q249" s="216">
        <v>0.50375000000000003</v>
      </c>
      <c r="R249" s="216">
        <f>Q249*H249</f>
        <v>3.0225</v>
      </c>
      <c r="S249" s="216">
        <v>2.5</v>
      </c>
      <c r="T249" s="217">
        <f>S249*H249</f>
        <v>15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8" t="s">
        <v>146</v>
      </c>
      <c r="AT249" s="218" t="s">
        <v>141</v>
      </c>
      <c r="AU249" s="218" t="s">
        <v>83</v>
      </c>
      <c r="AY249" s="16" t="s">
        <v>139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6" t="s">
        <v>81</v>
      </c>
      <c r="BK249" s="219">
        <f>ROUND(I249*H249,2)</f>
        <v>0</v>
      </c>
      <c r="BL249" s="16" t="s">
        <v>146</v>
      </c>
      <c r="BM249" s="218" t="s">
        <v>397</v>
      </c>
    </row>
    <row r="250" spans="1:65" s="13" customFormat="1" ht="11.25">
      <c r="B250" s="220"/>
      <c r="C250" s="221"/>
      <c r="D250" s="222" t="s">
        <v>156</v>
      </c>
      <c r="E250" s="223" t="s">
        <v>1</v>
      </c>
      <c r="F250" s="224" t="s">
        <v>398</v>
      </c>
      <c r="G250" s="221"/>
      <c r="H250" s="225">
        <v>6</v>
      </c>
      <c r="I250" s="226"/>
      <c r="J250" s="221"/>
      <c r="K250" s="221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156</v>
      </c>
      <c r="AU250" s="231" t="s">
        <v>83</v>
      </c>
      <c r="AV250" s="13" t="s">
        <v>83</v>
      </c>
      <c r="AW250" s="13" t="s">
        <v>31</v>
      </c>
      <c r="AX250" s="13" t="s">
        <v>81</v>
      </c>
      <c r="AY250" s="231" t="s">
        <v>139</v>
      </c>
    </row>
    <row r="251" spans="1:65" s="2" customFormat="1" ht="21.75" customHeight="1">
      <c r="A251" s="33"/>
      <c r="B251" s="34"/>
      <c r="C251" s="207" t="s">
        <v>399</v>
      </c>
      <c r="D251" s="207" t="s">
        <v>141</v>
      </c>
      <c r="E251" s="208" t="s">
        <v>400</v>
      </c>
      <c r="F251" s="209" t="s">
        <v>401</v>
      </c>
      <c r="G251" s="210" t="s">
        <v>169</v>
      </c>
      <c r="H251" s="211">
        <v>6</v>
      </c>
      <c r="I251" s="212"/>
      <c r="J251" s="213">
        <f>ROUND(I251*H251,2)</f>
        <v>0</v>
      </c>
      <c r="K251" s="209" t="s">
        <v>145</v>
      </c>
      <c r="L251" s="38"/>
      <c r="M251" s="214" t="s">
        <v>1</v>
      </c>
      <c r="N251" s="215" t="s">
        <v>39</v>
      </c>
      <c r="O251" s="70"/>
      <c r="P251" s="216">
        <f>O251*H251</f>
        <v>0</v>
      </c>
      <c r="Q251" s="216">
        <v>0.4</v>
      </c>
      <c r="R251" s="216">
        <f>Q251*H251</f>
        <v>2.4000000000000004</v>
      </c>
      <c r="S251" s="216">
        <v>0</v>
      </c>
      <c r="T251" s="21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8" t="s">
        <v>146</v>
      </c>
      <c r="AT251" s="218" t="s">
        <v>141</v>
      </c>
      <c r="AU251" s="218" t="s">
        <v>83</v>
      </c>
      <c r="AY251" s="16" t="s">
        <v>139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6" t="s">
        <v>81</v>
      </c>
      <c r="BK251" s="219">
        <f>ROUND(I251*H251,2)</f>
        <v>0</v>
      </c>
      <c r="BL251" s="16" t="s">
        <v>146</v>
      </c>
      <c r="BM251" s="218" t="s">
        <v>402</v>
      </c>
    </row>
    <row r="252" spans="1:65" s="13" customFormat="1" ht="11.25">
      <c r="B252" s="220"/>
      <c r="C252" s="221"/>
      <c r="D252" s="222" t="s">
        <v>156</v>
      </c>
      <c r="E252" s="223" t="s">
        <v>1</v>
      </c>
      <c r="F252" s="224" t="s">
        <v>172</v>
      </c>
      <c r="G252" s="221"/>
      <c r="H252" s="225">
        <v>6</v>
      </c>
      <c r="I252" s="226"/>
      <c r="J252" s="221"/>
      <c r="K252" s="221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156</v>
      </c>
      <c r="AU252" s="231" t="s">
        <v>83</v>
      </c>
      <c r="AV252" s="13" t="s">
        <v>83</v>
      </c>
      <c r="AW252" s="13" t="s">
        <v>31</v>
      </c>
      <c r="AX252" s="13" t="s">
        <v>81</v>
      </c>
      <c r="AY252" s="231" t="s">
        <v>139</v>
      </c>
    </row>
    <row r="253" spans="1:65" s="2" customFormat="1" ht="21.75" customHeight="1">
      <c r="A253" s="33"/>
      <c r="B253" s="34"/>
      <c r="C253" s="207" t="s">
        <v>403</v>
      </c>
      <c r="D253" s="207" t="s">
        <v>141</v>
      </c>
      <c r="E253" s="208" t="s">
        <v>404</v>
      </c>
      <c r="F253" s="209" t="s">
        <v>405</v>
      </c>
      <c r="G253" s="210" t="s">
        <v>169</v>
      </c>
      <c r="H253" s="211">
        <v>6</v>
      </c>
      <c r="I253" s="212"/>
      <c r="J253" s="213">
        <f>ROUND(I253*H253,2)</f>
        <v>0</v>
      </c>
      <c r="K253" s="209" t="s">
        <v>145</v>
      </c>
      <c r="L253" s="38"/>
      <c r="M253" s="214" t="s">
        <v>1</v>
      </c>
      <c r="N253" s="215" t="s">
        <v>39</v>
      </c>
      <c r="O253" s="70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8" t="s">
        <v>146</v>
      </c>
      <c r="AT253" s="218" t="s">
        <v>141</v>
      </c>
      <c r="AU253" s="218" t="s">
        <v>83</v>
      </c>
      <c r="AY253" s="16" t="s">
        <v>139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6" t="s">
        <v>81</v>
      </c>
      <c r="BK253" s="219">
        <f>ROUND(I253*H253,2)</f>
        <v>0</v>
      </c>
      <c r="BL253" s="16" t="s">
        <v>146</v>
      </c>
      <c r="BM253" s="218" t="s">
        <v>406</v>
      </c>
    </row>
    <row r="254" spans="1:65" s="2" customFormat="1" ht="21.75" customHeight="1">
      <c r="A254" s="33"/>
      <c r="B254" s="34"/>
      <c r="C254" s="207" t="s">
        <v>407</v>
      </c>
      <c r="D254" s="207" t="s">
        <v>141</v>
      </c>
      <c r="E254" s="208" t="s">
        <v>408</v>
      </c>
      <c r="F254" s="209" t="s">
        <v>409</v>
      </c>
      <c r="G254" s="210" t="s">
        <v>169</v>
      </c>
      <c r="H254" s="211">
        <v>6</v>
      </c>
      <c r="I254" s="212"/>
      <c r="J254" s="213">
        <f>ROUND(I254*H254,2)</f>
        <v>0</v>
      </c>
      <c r="K254" s="209" t="s">
        <v>145</v>
      </c>
      <c r="L254" s="38"/>
      <c r="M254" s="214" t="s">
        <v>1</v>
      </c>
      <c r="N254" s="215" t="s">
        <v>39</v>
      </c>
      <c r="O254" s="70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8" t="s">
        <v>146</v>
      </c>
      <c r="AT254" s="218" t="s">
        <v>141</v>
      </c>
      <c r="AU254" s="218" t="s">
        <v>83</v>
      </c>
      <c r="AY254" s="16" t="s">
        <v>139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6" t="s">
        <v>81</v>
      </c>
      <c r="BK254" s="219">
        <f>ROUND(I254*H254,2)</f>
        <v>0</v>
      </c>
      <c r="BL254" s="16" t="s">
        <v>146</v>
      </c>
      <c r="BM254" s="218" t="s">
        <v>410</v>
      </c>
    </row>
    <row r="255" spans="1:65" s="2" customFormat="1" ht="16.5" customHeight="1">
      <c r="A255" s="33"/>
      <c r="B255" s="34"/>
      <c r="C255" s="243" t="s">
        <v>411</v>
      </c>
      <c r="D255" s="243" t="s">
        <v>218</v>
      </c>
      <c r="E255" s="244" t="s">
        <v>412</v>
      </c>
      <c r="F255" s="245" t="s">
        <v>413</v>
      </c>
      <c r="G255" s="246" t="s">
        <v>221</v>
      </c>
      <c r="H255" s="247">
        <v>3.6</v>
      </c>
      <c r="I255" s="248"/>
      <c r="J255" s="249">
        <f>ROUND(I255*H255,2)</f>
        <v>0</v>
      </c>
      <c r="K255" s="245" t="s">
        <v>145</v>
      </c>
      <c r="L255" s="250"/>
      <c r="M255" s="251" t="s">
        <v>1</v>
      </c>
      <c r="N255" s="252" t="s">
        <v>39</v>
      </c>
      <c r="O255" s="70"/>
      <c r="P255" s="216">
        <f>O255*H255</f>
        <v>0</v>
      </c>
      <c r="Q255" s="216">
        <v>1</v>
      </c>
      <c r="R255" s="216">
        <f>Q255*H255</f>
        <v>3.6</v>
      </c>
      <c r="S255" s="216">
        <v>0</v>
      </c>
      <c r="T255" s="21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8" t="s">
        <v>182</v>
      </c>
      <c r="AT255" s="218" t="s">
        <v>218</v>
      </c>
      <c r="AU255" s="218" t="s">
        <v>83</v>
      </c>
      <c r="AY255" s="16" t="s">
        <v>139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6" t="s">
        <v>81</v>
      </c>
      <c r="BK255" s="219">
        <f>ROUND(I255*H255,2)</f>
        <v>0</v>
      </c>
      <c r="BL255" s="16" t="s">
        <v>146</v>
      </c>
      <c r="BM255" s="218" t="s">
        <v>414</v>
      </c>
    </row>
    <row r="256" spans="1:65" s="13" customFormat="1" ht="11.25">
      <c r="B256" s="220"/>
      <c r="C256" s="221"/>
      <c r="D256" s="222" t="s">
        <v>156</v>
      </c>
      <c r="E256" s="223" t="s">
        <v>1</v>
      </c>
      <c r="F256" s="224" t="s">
        <v>415</v>
      </c>
      <c r="G256" s="221"/>
      <c r="H256" s="225">
        <v>3.6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156</v>
      </c>
      <c r="AU256" s="231" t="s">
        <v>83</v>
      </c>
      <c r="AV256" s="13" t="s">
        <v>83</v>
      </c>
      <c r="AW256" s="13" t="s">
        <v>31</v>
      </c>
      <c r="AX256" s="13" t="s">
        <v>81</v>
      </c>
      <c r="AY256" s="231" t="s">
        <v>139</v>
      </c>
    </row>
    <row r="257" spans="1:65" s="2" customFormat="1" ht="21.75" customHeight="1">
      <c r="A257" s="33"/>
      <c r="B257" s="34"/>
      <c r="C257" s="207" t="s">
        <v>416</v>
      </c>
      <c r="D257" s="207" t="s">
        <v>141</v>
      </c>
      <c r="E257" s="208" t="s">
        <v>417</v>
      </c>
      <c r="F257" s="209" t="s">
        <v>418</v>
      </c>
      <c r="G257" s="210" t="s">
        <v>144</v>
      </c>
      <c r="H257" s="211">
        <v>123.7</v>
      </c>
      <c r="I257" s="212"/>
      <c r="J257" s="213">
        <f>ROUND(I257*H257,2)</f>
        <v>0</v>
      </c>
      <c r="K257" s="209" t="s">
        <v>145</v>
      </c>
      <c r="L257" s="38"/>
      <c r="M257" s="214" t="s">
        <v>1</v>
      </c>
      <c r="N257" s="215" t="s">
        <v>39</v>
      </c>
      <c r="O257" s="70"/>
      <c r="P257" s="216">
        <f>O257*H257</f>
        <v>0</v>
      </c>
      <c r="Q257" s="216">
        <v>7.8163999999999997E-2</v>
      </c>
      <c r="R257" s="216">
        <f>Q257*H257</f>
        <v>9.6688867999999992</v>
      </c>
      <c r="S257" s="216">
        <v>0</v>
      </c>
      <c r="T257" s="21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8" t="s">
        <v>146</v>
      </c>
      <c r="AT257" s="218" t="s">
        <v>141</v>
      </c>
      <c r="AU257" s="218" t="s">
        <v>83</v>
      </c>
      <c r="AY257" s="16" t="s">
        <v>139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6" t="s">
        <v>81</v>
      </c>
      <c r="BK257" s="219">
        <f>ROUND(I257*H257,2)</f>
        <v>0</v>
      </c>
      <c r="BL257" s="16" t="s">
        <v>146</v>
      </c>
      <c r="BM257" s="218" t="s">
        <v>419</v>
      </c>
    </row>
    <row r="258" spans="1:65" s="13" customFormat="1" ht="11.25">
      <c r="B258" s="220"/>
      <c r="C258" s="221"/>
      <c r="D258" s="222" t="s">
        <v>156</v>
      </c>
      <c r="E258" s="223" t="s">
        <v>1</v>
      </c>
      <c r="F258" s="224" t="s">
        <v>393</v>
      </c>
      <c r="G258" s="221"/>
      <c r="H258" s="225">
        <v>111.7</v>
      </c>
      <c r="I258" s="226"/>
      <c r="J258" s="221"/>
      <c r="K258" s="221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156</v>
      </c>
      <c r="AU258" s="231" t="s">
        <v>83</v>
      </c>
      <c r="AV258" s="13" t="s">
        <v>83</v>
      </c>
      <c r="AW258" s="13" t="s">
        <v>31</v>
      </c>
      <c r="AX258" s="13" t="s">
        <v>74</v>
      </c>
      <c r="AY258" s="231" t="s">
        <v>139</v>
      </c>
    </row>
    <row r="259" spans="1:65" s="13" customFormat="1" ht="11.25">
      <c r="B259" s="220"/>
      <c r="C259" s="221"/>
      <c r="D259" s="222" t="s">
        <v>156</v>
      </c>
      <c r="E259" s="223" t="s">
        <v>1</v>
      </c>
      <c r="F259" s="224" t="s">
        <v>420</v>
      </c>
      <c r="G259" s="221"/>
      <c r="H259" s="225">
        <v>12</v>
      </c>
      <c r="I259" s="226"/>
      <c r="J259" s="221"/>
      <c r="K259" s="221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156</v>
      </c>
      <c r="AU259" s="231" t="s">
        <v>83</v>
      </c>
      <c r="AV259" s="13" t="s">
        <v>83</v>
      </c>
      <c r="AW259" s="13" t="s">
        <v>31</v>
      </c>
      <c r="AX259" s="13" t="s">
        <v>74</v>
      </c>
      <c r="AY259" s="231" t="s">
        <v>139</v>
      </c>
    </row>
    <row r="260" spans="1:65" s="14" customFormat="1" ht="11.25">
      <c r="B260" s="232"/>
      <c r="C260" s="233"/>
      <c r="D260" s="222" t="s">
        <v>156</v>
      </c>
      <c r="E260" s="234" t="s">
        <v>1</v>
      </c>
      <c r="F260" s="235" t="s">
        <v>161</v>
      </c>
      <c r="G260" s="233"/>
      <c r="H260" s="236">
        <v>123.7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156</v>
      </c>
      <c r="AU260" s="242" t="s">
        <v>83</v>
      </c>
      <c r="AV260" s="14" t="s">
        <v>146</v>
      </c>
      <c r="AW260" s="14" t="s">
        <v>31</v>
      </c>
      <c r="AX260" s="14" t="s">
        <v>81</v>
      </c>
      <c r="AY260" s="242" t="s">
        <v>139</v>
      </c>
    </row>
    <row r="261" spans="1:65" s="2" customFormat="1" ht="21.75" customHeight="1">
      <c r="A261" s="33"/>
      <c r="B261" s="34"/>
      <c r="C261" s="207" t="s">
        <v>421</v>
      </c>
      <c r="D261" s="207" t="s">
        <v>141</v>
      </c>
      <c r="E261" s="208" t="s">
        <v>422</v>
      </c>
      <c r="F261" s="209" t="s">
        <v>423</v>
      </c>
      <c r="G261" s="210" t="s">
        <v>164</v>
      </c>
      <c r="H261" s="211">
        <v>54</v>
      </c>
      <c r="I261" s="212"/>
      <c r="J261" s="213">
        <f>ROUND(I261*H261,2)</f>
        <v>0</v>
      </c>
      <c r="K261" s="209" t="s">
        <v>145</v>
      </c>
      <c r="L261" s="38"/>
      <c r="M261" s="214" t="s">
        <v>1</v>
      </c>
      <c r="N261" s="215" t="s">
        <v>39</v>
      </c>
      <c r="O261" s="70"/>
      <c r="P261" s="216">
        <f>O261*H261</f>
        <v>0</v>
      </c>
      <c r="Q261" s="216">
        <v>1.1299999999999999E-3</v>
      </c>
      <c r="R261" s="216">
        <f>Q261*H261</f>
        <v>6.1019999999999998E-2</v>
      </c>
      <c r="S261" s="216">
        <v>1E-3</v>
      </c>
      <c r="T261" s="217">
        <f>S261*H261</f>
        <v>5.3999999999999999E-2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8" t="s">
        <v>146</v>
      </c>
      <c r="AT261" s="218" t="s">
        <v>141</v>
      </c>
      <c r="AU261" s="218" t="s">
        <v>83</v>
      </c>
      <c r="AY261" s="16" t="s">
        <v>139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6" t="s">
        <v>81</v>
      </c>
      <c r="BK261" s="219">
        <f>ROUND(I261*H261,2)</f>
        <v>0</v>
      </c>
      <c r="BL261" s="16" t="s">
        <v>146</v>
      </c>
      <c r="BM261" s="218" t="s">
        <v>424</v>
      </c>
    </row>
    <row r="262" spans="1:65" s="13" customFormat="1" ht="11.25">
      <c r="B262" s="220"/>
      <c r="C262" s="221"/>
      <c r="D262" s="222" t="s">
        <v>156</v>
      </c>
      <c r="E262" s="223" t="s">
        <v>1</v>
      </c>
      <c r="F262" s="224" t="s">
        <v>425</v>
      </c>
      <c r="G262" s="221"/>
      <c r="H262" s="225">
        <v>54</v>
      </c>
      <c r="I262" s="226"/>
      <c r="J262" s="221"/>
      <c r="K262" s="221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156</v>
      </c>
      <c r="AU262" s="231" t="s">
        <v>83</v>
      </c>
      <c r="AV262" s="13" t="s">
        <v>83</v>
      </c>
      <c r="AW262" s="13" t="s">
        <v>31</v>
      </c>
      <c r="AX262" s="13" t="s">
        <v>81</v>
      </c>
      <c r="AY262" s="231" t="s">
        <v>139</v>
      </c>
    </row>
    <row r="263" spans="1:65" s="12" customFormat="1" ht="22.9" customHeight="1">
      <c r="B263" s="191"/>
      <c r="C263" s="192"/>
      <c r="D263" s="193" t="s">
        <v>73</v>
      </c>
      <c r="E263" s="205" t="s">
        <v>426</v>
      </c>
      <c r="F263" s="205" t="s">
        <v>427</v>
      </c>
      <c r="G263" s="192"/>
      <c r="H263" s="192"/>
      <c r="I263" s="195"/>
      <c r="J263" s="206">
        <f>BK263</f>
        <v>0</v>
      </c>
      <c r="K263" s="192"/>
      <c r="L263" s="197"/>
      <c r="M263" s="198"/>
      <c r="N263" s="199"/>
      <c r="O263" s="199"/>
      <c r="P263" s="200">
        <f>SUM(P264:P269)</f>
        <v>0</v>
      </c>
      <c r="Q263" s="199"/>
      <c r="R263" s="200">
        <f>SUM(R264:R269)</f>
        <v>0</v>
      </c>
      <c r="S263" s="199"/>
      <c r="T263" s="201">
        <f>SUM(T264:T269)</f>
        <v>0</v>
      </c>
      <c r="AR263" s="202" t="s">
        <v>81</v>
      </c>
      <c r="AT263" s="203" t="s">
        <v>73</v>
      </c>
      <c r="AU263" s="203" t="s">
        <v>81</v>
      </c>
      <c r="AY263" s="202" t="s">
        <v>139</v>
      </c>
      <c r="BK263" s="204">
        <f>SUM(BK264:BK269)</f>
        <v>0</v>
      </c>
    </row>
    <row r="264" spans="1:65" s="2" customFormat="1" ht="21.75" customHeight="1">
      <c r="A264" s="33"/>
      <c r="B264" s="34"/>
      <c r="C264" s="207" t="s">
        <v>428</v>
      </c>
      <c r="D264" s="207" t="s">
        <v>141</v>
      </c>
      <c r="E264" s="208" t="s">
        <v>429</v>
      </c>
      <c r="F264" s="209" t="s">
        <v>430</v>
      </c>
      <c r="G264" s="210" t="s">
        <v>221</v>
      </c>
      <c r="H264" s="211">
        <v>110.322</v>
      </c>
      <c r="I264" s="212"/>
      <c r="J264" s="213">
        <f>ROUND(I264*H264,2)</f>
        <v>0</v>
      </c>
      <c r="K264" s="209" t="s">
        <v>145</v>
      </c>
      <c r="L264" s="38"/>
      <c r="M264" s="214" t="s">
        <v>1</v>
      </c>
      <c r="N264" s="215" t="s">
        <v>39</v>
      </c>
      <c r="O264" s="70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8" t="s">
        <v>146</v>
      </c>
      <c r="AT264" s="218" t="s">
        <v>141</v>
      </c>
      <c r="AU264" s="218" t="s">
        <v>83</v>
      </c>
      <c r="AY264" s="16" t="s">
        <v>139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6" t="s">
        <v>81</v>
      </c>
      <c r="BK264" s="219">
        <f>ROUND(I264*H264,2)</f>
        <v>0</v>
      </c>
      <c r="BL264" s="16" t="s">
        <v>146</v>
      </c>
      <c r="BM264" s="218" t="s">
        <v>431</v>
      </c>
    </row>
    <row r="265" spans="1:65" s="2" customFormat="1" ht="21.75" customHeight="1">
      <c r="A265" s="33"/>
      <c r="B265" s="34"/>
      <c r="C265" s="207" t="s">
        <v>432</v>
      </c>
      <c r="D265" s="207" t="s">
        <v>141</v>
      </c>
      <c r="E265" s="208" t="s">
        <v>433</v>
      </c>
      <c r="F265" s="209" t="s">
        <v>434</v>
      </c>
      <c r="G265" s="210" t="s">
        <v>221</v>
      </c>
      <c r="H265" s="211">
        <v>110.322</v>
      </c>
      <c r="I265" s="212"/>
      <c r="J265" s="213">
        <f>ROUND(I265*H265,2)</f>
        <v>0</v>
      </c>
      <c r="K265" s="209" t="s">
        <v>145</v>
      </c>
      <c r="L265" s="38"/>
      <c r="M265" s="214" t="s">
        <v>1</v>
      </c>
      <c r="N265" s="215" t="s">
        <v>39</v>
      </c>
      <c r="O265" s="70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8" t="s">
        <v>146</v>
      </c>
      <c r="AT265" s="218" t="s">
        <v>141</v>
      </c>
      <c r="AU265" s="218" t="s">
        <v>83</v>
      </c>
      <c r="AY265" s="16" t="s">
        <v>139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6" t="s">
        <v>81</v>
      </c>
      <c r="BK265" s="219">
        <f>ROUND(I265*H265,2)</f>
        <v>0</v>
      </c>
      <c r="BL265" s="16" t="s">
        <v>146</v>
      </c>
      <c r="BM265" s="218" t="s">
        <v>435</v>
      </c>
    </row>
    <row r="266" spans="1:65" s="2" customFormat="1" ht="21.75" customHeight="1">
      <c r="A266" s="33"/>
      <c r="B266" s="34"/>
      <c r="C266" s="207" t="s">
        <v>436</v>
      </c>
      <c r="D266" s="207" t="s">
        <v>141</v>
      </c>
      <c r="E266" s="208" t="s">
        <v>437</v>
      </c>
      <c r="F266" s="209" t="s">
        <v>438</v>
      </c>
      <c r="G266" s="210" t="s">
        <v>221</v>
      </c>
      <c r="H266" s="211">
        <v>2206.44</v>
      </c>
      <c r="I266" s="212"/>
      <c r="J266" s="213">
        <f>ROUND(I266*H266,2)</f>
        <v>0</v>
      </c>
      <c r="K266" s="209" t="s">
        <v>145</v>
      </c>
      <c r="L266" s="38"/>
      <c r="M266" s="214" t="s">
        <v>1</v>
      </c>
      <c r="N266" s="215" t="s">
        <v>39</v>
      </c>
      <c r="O266" s="70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8" t="s">
        <v>146</v>
      </c>
      <c r="AT266" s="218" t="s">
        <v>141</v>
      </c>
      <c r="AU266" s="218" t="s">
        <v>83</v>
      </c>
      <c r="AY266" s="16" t="s">
        <v>139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6" t="s">
        <v>81</v>
      </c>
      <c r="BK266" s="219">
        <f>ROUND(I266*H266,2)</f>
        <v>0</v>
      </c>
      <c r="BL266" s="16" t="s">
        <v>146</v>
      </c>
      <c r="BM266" s="218" t="s">
        <v>439</v>
      </c>
    </row>
    <row r="267" spans="1:65" s="13" customFormat="1" ht="11.25">
      <c r="B267" s="220"/>
      <c r="C267" s="221"/>
      <c r="D267" s="222" t="s">
        <v>156</v>
      </c>
      <c r="E267" s="221"/>
      <c r="F267" s="224" t="s">
        <v>440</v>
      </c>
      <c r="G267" s="221"/>
      <c r="H267" s="225">
        <v>2206.44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83</v>
      </c>
      <c r="AV267" s="13" t="s">
        <v>83</v>
      </c>
      <c r="AW267" s="13" t="s">
        <v>4</v>
      </c>
      <c r="AX267" s="13" t="s">
        <v>81</v>
      </c>
      <c r="AY267" s="231" t="s">
        <v>139</v>
      </c>
    </row>
    <row r="268" spans="1:65" s="2" customFormat="1" ht="21.75" customHeight="1">
      <c r="A268" s="33"/>
      <c r="B268" s="34"/>
      <c r="C268" s="207" t="s">
        <v>441</v>
      </c>
      <c r="D268" s="207" t="s">
        <v>141</v>
      </c>
      <c r="E268" s="208" t="s">
        <v>442</v>
      </c>
      <c r="F268" s="209" t="s">
        <v>443</v>
      </c>
      <c r="G268" s="210" t="s">
        <v>221</v>
      </c>
      <c r="H268" s="211">
        <v>124.866</v>
      </c>
      <c r="I268" s="212"/>
      <c r="J268" s="213">
        <f>ROUND(I268*H268,2)</f>
        <v>0</v>
      </c>
      <c r="K268" s="209" t="s">
        <v>444</v>
      </c>
      <c r="L268" s="38"/>
      <c r="M268" s="214" t="s">
        <v>1</v>
      </c>
      <c r="N268" s="215" t="s">
        <v>39</v>
      </c>
      <c r="O268" s="70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8" t="s">
        <v>146</v>
      </c>
      <c r="AT268" s="218" t="s">
        <v>141</v>
      </c>
      <c r="AU268" s="218" t="s">
        <v>83</v>
      </c>
      <c r="AY268" s="16" t="s">
        <v>139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6" t="s">
        <v>81</v>
      </c>
      <c r="BK268" s="219">
        <f>ROUND(I268*H268,2)</f>
        <v>0</v>
      </c>
      <c r="BL268" s="16" t="s">
        <v>146</v>
      </c>
      <c r="BM268" s="218" t="s">
        <v>445</v>
      </c>
    </row>
    <row r="269" spans="1:65" s="2" customFormat="1" ht="16.5" customHeight="1">
      <c r="A269" s="33"/>
      <c r="B269" s="34"/>
      <c r="C269" s="207" t="s">
        <v>446</v>
      </c>
      <c r="D269" s="207" t="s">
        <v>141</v>
      </c>
      <c r="E269" s="208" t="s">
        <v>447</v>
      </c>
      <c r="F269" s="209" t="s">
        <v>448</v>
      </c>
      <c r="G269" s="210" t="s">
        <v>221</v>
      </c>
      <c r="H269" s="211">
        <v>110.322</v>
      </c>
      <c r="I269" s="212"/>
      <c r="J269" s="213">
        <f>ROUND(I269*H269,2)</f>
        <v>0</v>
      </c>
      <c r="K269" s="209" t="s">
        <v>145</v>
      </c>
      <c r="L269" s="38"/>
      <c r="M269" s="214" t="s">
        <v>1</v>
      </c>
      <c r="N269" s="215" t="s">
        <v>39</v>
      </c>
      <c r="O269" s="70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8" t="s">
        <v>146</v>
      </c>
      <c r="AT269" s="218" t="s">
        <v>141</v>
      </c>
      <c r="AU269" s="218" t="s">
        <v>83</v>
      </c>
      <c r="AY269" s="16" t="s">
        <v>139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6" t="s">
        <v>81</v>
      </c>
      <c r="BK269" s="219">
        <f>ROUND(I269*H269,2)</f>
        <v>0</v>
      </c>
      <c r="BL269" s="16" t="s">
        <v>146</v>
      </c>
      <c r="BM269" s="218" t="s">
        <v>449</v>
      </c>
    </row>
    <row r="270" spans="1:65" s="12" customFormat="1" ht="22.9" customHeight="1">
      <c r="B270" s="191"/>
      <c r="C270" s="192"/>
      <c r="D270" s="193" t="s">
        <v>73</v>
      </c>
      <c r="E270" s="205" t="s">
        <v>450</v>
      </c>
      <c r="F270" s="205" t="s">
        <v>451</v>
      </c>
      <c r="G270" s="192"/>
      <c r="H270" s="192"/>
      <c r="I270" s="195"/>
      <c r="J270" s="206">
        <f>BK270</f>
        <v>0</v>
      </c>
      <c r="K270" s="192"/>
      <c r="L270" s="197"/>
      <c r="M270" s="198"/>
      <c r="N270" s="199"/>
      <c r="O270" s="199"/>
      <c r="P270" s="200">
        <f>SUM(P271:P272)</f>
        <v>0</v>
      </c>
      <c r="Q270" s="199"/>
      <c r="R270" s="200">
        <f>SUM(R271:R272)</f>
        <v>0</v>
      </c>
      <c r="S270" s="199"/>
      <c r="T270" s="201">
        <f>SUM(T271:T272)</f>
        <v>0</v>
      </c>
      <c r="AR270" s="202" t="s">
        <v>81</v>
      </c>
      <c r="AT270" s="203" t="s">
        <v>73</v>
      </c>
      <c r="AU270" s="203" t="s">
        <v>81</v>
      </c>
      <c r="AY270" s="202" t="s">
        <v>139</v>
      </c>
      <c r="BK270" s="204">
        <f>SUM(BK271:BK272)</f>
        <v>0</v>
      </c>
    </row>
    <row r="271" spans="1:65" s="2" customFormat="1" ht="21.75" customHeight="1">
      <c r="A271" s="33"/>
      <c r="B271" s="34"/>
      <c r="C271" s="207" t="s">
        <v>452</v>
      </c>
      <c r="D271" s="207" t="s">
        <v>141</v>
      </c>
      <c r="E271" s="208" t="s">
        <v>453</v>
      </c>
      <c r="F271" s="209" t="s">
        <v>454</v>
      </c>
      <c r="G271" s="210" t="s">
        <v>221</v>
      </c>
      <c r="H271" s="211">
        <v>301.45699999999999</v>
      </c>
      <c r="I271" s="212"/>
      <c r="J271" s="213">
        <f>ROUND(I271*H271,2)</f>
        <v>0</v>
      </c>
      <c r="K271" s="209" t="s">
        <v>145</v>
      </c>
      <c r="L271" s="38"/>
      <c r="M271" s="214" t="s">
        <v>1</v>
      </c>
      <c r="N271" s="215" t="s">
        <v>39</v>
      </c>
      <c r="O271" s="70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8" t="s">
        <v>146</v>
      </c>
      <c r="AT271" s="218" t="s">
        <v>141</v>
      </c>
      <c r="AU271" s="218" t="s">
        <v>83</v>
      </c>
      <c r="AY271" s="16" t="s">
        <v>139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6" t="s">
        <v>81</v>
      </c>
      <c r="BK271" s="219">
        <f>ROUND(I271*H271,2)</f>
        <v>0</v>
      </c>
      <c r="BL271" s="16" t="s">
        <v>146</v>
      </c>
      <c r="BM271" s="218" t="s">
        <v>455</v>
      </c>
    </row>
    <row r="272" spans="1:65" s="2" customFormat="1" ht="21.75" customHeight="1">
      <c r="A272" s="33"/>
      <c r="B272" s="34"/>
      <c r="C272" s="207" t="s">
        <v>456</v>
      </c>
      <c r="D272" s="207" t="s">
        <v>141</v>
      </c>
      <c r="E272" s="208" t="s">
        <v>457</v>
      </c>
      <c r="F272" s="209" t="s">
        <v>458</v>
      </c>
      <c r="G272" s="210" t="s">
        <v>221</v>
      </c>
      <c r="H272" s="211">
        <v>301.45699999999999</v>
      </c>
      <c r="I272" s="212"/>
      <c r="J272" s="213">
        <f>ROUND(I272*H272,2)</f>
        <v>0</v>
      </c>
      <c r="K272" s="209" t="s">
        <v>145</v>
      </c>
      <c r="L272" s="38"/>
      <c r="M272" s="256" t="s">
        <v>1</v>
      </c>
      <c r="N272" s="257" t="s">
        <v>39</v>
      </c>
      <c r="O272" s="258"/>
      <c r="P272" s="259">
        <f>O272*H272</f>
        <v>0</v>
      </c>
      <c r="Q272" s="259">
        <v>0</v>
      </c>
      <c r="R272" s="259">
        <f>Q272*H272</f>
        <v>0</v>
      </c>
      <c r="S272" s="259">
        <v>0</v>
      </c>
      <c r="T272" s="2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8" t="s">
        <v>146</v>
      </c>
      <c r="AT272" s="218" t="s">
        <v>141</v>
      </c>
      <c r="AU272" s="218" t="s">
        <v>83</v>
      </c>
      <c r="AY272" s="16" t="s">
        <v>139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6" t="s">
        <v>81</v>
      </c>
      <c r="BK272" s="219">
        <f>ROUND(I272*H272,2)</f>
        <v>0</v>
      </c>
      <c r="BL272" s="16" t="s">
        <v>146</v>
      </c>
      <c r="BM272" s="218" t="s">
        <v>459</v>
      </c>
    </row>
    <row r="273" spans="1:31" s="2" customFormat="1" ht="6.95" customHeight="1">
      <c r="A273" s="33"/>
      <c r="B273" s="53"/>
      <c r="C273" s="54"/>
      <c r="D273" s="54"/>
      <c r="E273" s="54"/>
      <c r="F273" s="54"/>
      <c r="G273" s="54"/>
      <c r="H273" s="54"/>
      <c r="I273" s="157"/>
      <c r="J273" s="54"/>
      <c r="K273" s="54"/>
      <c r="L273" s="38"/>
      <c r="M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</sheetData>
  <sheetProtection algorithmName="SHA-512" hashValue="bC6F0gWx79xLAz85Cg6si9xCuVjiy1HeGZIEY6hvzM6Hg+lXWZZOsQILddt/79quqNNgHZjl9EHNIKKkoaD27A==" saltValue="7Ooznks8PbZp7pp6jee/0UYFS4z8RDMTZDF7IRBZmr+GlQwO5KlsspOmrnVhFr36zxqJ0cphNs0lNEftVTpZBQ==" spinCount="100000" sheet="1" objects="1" scenarios="1" formatColumns="0" formatRows="0" autoFilter="0"/>
  <autoFilter ref="C127:K27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91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108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460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ROUND((SUM(BE125:BE139)),  2)</f>
        <v>0</v>
      </c>
      <c r="G35" s="33"/>
      <c r="H35" s="33"/>
      <c r="I35" s="136">
        <v>0.21</v>
      </c>
      <c r="J35" s="135">
        <f>ROUND(((SUM(BE125:BE139))*I35),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ROUND((SUM(BF125:BF139)),  2)</f>
        <v>0</v>
      </c>
      <c r="G36" s="33"/>
      <c r="H36" s="33"/>
      <c r="I36" s="136">
        <v>0.15</v>
      </c>
      <c r="J36" s="135">
        <f>ROUND(((SUM(BF125:BF139))*I36),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ROUND((SUM(BG125:BG139)),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ROUND((SUM(BH125:BH139)),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ROUND((SUM(BI125:BI139)),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108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2020/03/1.2/SO 01 - vedlejší rozpočtové náklady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461</v>
      </c>
      <c r="E99" s="169"/>
      <c r="F99" s="169"/>
      <c r="G99" s="169"/>
      <c r="H99" s="169"/>
      <c r="I99" s="170"/>
      <c r="J99" s="171">
        <f>J126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462</v>
      </c>
      <c r="E100" s="175"/>
      <c r="F100" s="175"/>
      <c r="G100" s="175"/>
      <c r="H100" s="175"/>
      <c r="I100" s="176"/>
      <c r="J100" s="177">
        <f>J127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463</v>
      </c>
      <c r="E101" s="175"/>
      <c r="F101" s="175"/>
      <c r="G101" s="175"/>
      <c r="H101" s="175"/>
      <c r="I101" s="176"/>
      <c r="J101" s="177">
        <f>J132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464</v>
      </c>
      <c r="E102" s="175"/>
      <c r="F102" s="175"/>
      <c r="G102" s="175"/>
      <c r="H102" s="175"/>
      <c r="I102" s="176"/>
      <c r="J102" s="177">
        <f>J135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465</v>
      </c>
      <c r="E103" s="175"/>
      <c r="F103" s="175"/>
      <c r="G103" s="175"/>
      <c r="H103" s="175"/>
      <c r="I103" s="176"/>
      <c r="J103" s="177">
        <f>J138</f>
        <v>0</v>
      </c>
      <c r="K103" s="103"/>
      <c r="L103" s="178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121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157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160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124</v>
      </c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16" t="str">
        <f>E7</f>
        <v>Oprava mostů na trati Jičín - Libuň</v>
      </c>
      <c r="F113" s="317"/>
      <c r="G113" s="317"/>
      <c r="H113" s="317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107</v>
      </c>
      <c r="D114" s="21"/>
      <c r="E114" s="21"/>
      <c r="F114" s="21"/>
      <c r="G114" s="21"/>
      <c r="H114" s="21"/>
      <c r="I114" s="114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316" t="s">
        <v>108</v>
      </c>
      <c r="F115" s="318"/>
      <c r="G115" s="318"/>
      <c r="H115" s="318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4" t="str">
        <f>E11</f>
        <v>2020/03/1.2/SO 01 - vedlejší rozpočtové náklady</v>
      </c>
      <c r="F117" s="318"/>
      <c r="G117" s="318"/>
      <c r="H117" s="318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122" t="s">
        <v>22</v>
      </c>
      <c r="J119" s="65" t="str">
        <f>IF(J14="","",J14)</f>
        <v>3. 3. 2020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>Správa železnic s.o.</v>
      </c>
      <c r="G121" s="35"/>
      <c r="H121" s="35"/>
      <c r="I121" s="122" t="s">
        <v>30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5"/>
      <c r="E122" s="35"/>
      <c r="F122" s="26" t="str">
        <f>IF(E20="","",E20)</f>
        <v>Vyplň údaj</v>
      </c>
      <c r="G122" s="35"/>
      <c r="H122" s="35"/>
      <c r="I122" s="122" t="s">
        <v>32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9"/>
      <c r="B124" s="180"/>
      <c r="C124" s="181" t="s">
        <v>125</v>
      </c>
      <c r="D124" s="182" t="s">
        <v>59</v>
      </c>
      <c r="E124" s="182" t="s">
        <v>55</v>
      </c>
      <c r="F124" s="182" t="s">
        <v>56</v>
      </c>
      <c r="G124" s="182" t="s">
        <v>126</v>
      </c>
      <c r="H124" s="182" t="s">
        <v>127</v>
      </c>
      <c r="I124" s="183" t="s">
        <v>128</v>
      </c>
      <c r="J124" s="182" t="s">
        <v>113</v>
      </c>
      <c r="K124" s="184" t="s">
        <v>129</v>
      </c>
      <c r="L124" s="185"/>
      <c r="M124" s="74" t="s">
        <v>1</v>
      </c>
      <c r="N124" s="75" t="s">
        <v>38</v>
      </c>
      <c r="O124" s="75" t="s">
        <v>130</v>
      </c>
      <c r="P124" s="75" t="s">
        <v>131</v>
      </c>
      <c r="Q124" s="75" t="s">
        <v>132</v>
      </c>
      <c r="R124" s="75" t="s">
        <v>133</v>
      </c>
      <c r="S124" s="75" t="s">
        <v>134</v>
      </c>
      <c r="T124" s="76" t="s">
        <v>135</v>
      </c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</row>
    <row r="125" spans="1:65" s="2" customFormat="1" ht="22.9" customHeight="1">
      <c r="A125" s="33"/>
      <c r="B125" s="34"/>
      <c r="C125" s="81" t="s">
        <v>136</v>
      </c>
      <c r="D125" s="35"/>
      <c r="E125" s="35"/>
      <c r="F125" s="35"/>
      <c r="G125" s="35"/>
      <c r="H125" s="35"/>
      <c r="I125" s="121"/>
      <c r="J125" s="186">
        <f>BK125</f>
        <v>0</v>
      </c>
      <c r="K125" s="35"/>
      <c r="L125" s="38"/>
      <c r="M125" s="77"/>
      <c r="N125" s="187"/>
      <c r="O125" s="78"/>
      <c r="P125" s="188">
        <f>P126</f>
        <v>0</v>
      </c>
      <c r="Q125" s="78"/>
      <c r="R125" s="188">
        <f>R126</f>
        <v>0</v>
      </c>
      <c r="S125" s="78"/>
      <c r="T125" s="189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73</v>
      </c>
      <c r="AU125" s="16" t="s">
        <v>115</v>
      </c>
      <c r="BK125" s="190">
        <f>BK126</f>
        <v>0</v>
      </c>
    </row>
    <row r="126" spans="1:65" s="12" customFormat="1" ht="25.9" customHeight="1">
      <c r="B126" s="191"/>
      <c r="C126" s="192"/>
      <c r="D126" s="193" t="s">
        <v>73</v>
      </c>
      <c r="E126" s="194" t="s">
        <v>466</v>
      </c>
      <c r="F126" s="194" t="s">
        <v>467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P127+P132+P135+P138</f>
        <v>0</v>
      </c>
      <c r="Q126" s="199"/>
      <c r="R126" s="200">
        <f>R127+R132+R135+R138</f>
        <v>0</v>
      </c>
      <c r="S126" s="199"/>
      <c r="T126" s="201">
        <f>T127+T132+T135+T138</f>
        <v>0</v>
      </c>
      <c r="AR126" s="202" t="s">
        <v>166</v>
      </c>
      <c r="AT126" s="203" t="s">
        <v>73</v>
      </c>
      <c r="AU126" s="203" t="s">
        <v>74</v>
      </c>
      <c r="AY126" s="202" t="s">
        <v>139</v>
      </c>
      <c r="BK126" s="204">
        <f>BK127+BK132+BK135+BK138</f>
        <v>0</v>
      </c>
    </row>
    <row r="127" spans="1:65" s="12" customFormat="1" ht="22.9" customHeight="1">
      <c r="B127" s="191"/>
      <c r="C127" s="192"/>
      <c r="D127" s="193" t="s">
        <v>73</v>
      </c>
      <c r="E127" s="205" t="s">
        <v>468</v>
      </c>
      <c r="F127" s="205" t="s">
        <v>469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SUM(P128:P131)</f>
        <v>0</v>
      </c>
      <c r="Q127" s="199"/>
      <c r="R127" s="200">
        <f>SUM(R128:R131)</f>
        <v>0</v>
      </c>
      <c r="S127" s="199"/>
      <c r="T127" s="201">
        <f>SUM(T128:T131)</f>
        <v>0</v>
      </c>
      <c r="AR127" s="202" t="s">
        <v>166</v>
      </c>
      <c r="AT127" s="203" t="s">
        <v>73</v>
      </c>
      <c r="AU127" s="203" t="s">
        <v>81</v>
      </c>
      <c r="AY127" s="202" t="s">
        <v>139</v>
      </c>
      <c r="BK127" s="204">
        <f>SUM(BK128:BK131)</f>
        <v>0</v>
      </c>
    </row>
    <row r="128" spans="1:65" s="2" customFormat="1" ht="16.5" customHeight="1">
      <c r="A128" s="33"/>
      <c r="B128" s="34"/>
      <c r="C128" s="207" t="s">
        <v>81</v>
      </c>
      <c r="D128" s="207" t="s">
        <v>141</v>
      </c>
      <c r="E128" s="208" t="s">
        <v>470</v>
      </c>
      <c r="F128" s="209" t="s">
        <v>469</v>
      </c>
      <c r="G128" s="210" t="s">
        <v>471</v>
      </c>
      <c r="H128" s="211">
        <v>1</v>
      </c>
      <c r="I128" s="212"/>
      <c r="J128" s="213">
        <f>ROUND(I128*H128,2)</f>
        <v>0</v>
      </c>
      <c r="K128" s="209" t="s">
        <v>145</v>
      </c>
      <c r="L128" s="38"/>
      <c r="M128" s="214" t="s">
        <v>1</v>
      </c>
      <c r="N128" s="215" t="s">
        <v>39</v>
      </c>
      <c r="O128" s="70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8" t="s">
        <v>472</v>
      </c>
      <c r="AT128" s="218" t="s">
        <v>141</v>
      </c>
      <c r="AU128" s="218" t="s">
        <v>83</v>
      </c>
      <c r="AY128" s="16" t="s">
        <v>139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81</v>
      </c>
      <c r="BK128" s="219">
        <f>ROUND(I128*H128,2)</f>
        <v>0</v>
      </c>
      <c r="BL128" s="16" t="s">
        <v>472</v>
      </c>
      <c r="BM128" s="218" t="s">
        <v>473</v>
      </c>
    </row>
    <row r="129" spans="1:65" s="2" customFormat="1" ht="16.5" customHeight="1">
      <c r="A129" s="33"/>
      <c r="B129" s="34"/>
      <c r="C129" s="207" t="s">
        <v>83</v>
      </c>
      <c r="D129" s="207" t="s">
        <v>141</v>
      </c>
      <c r="E129" s="208" t="s">
        <v>474</v>
      </c>
      <c r="F129" s="209" t="s">
        <v>475</v>
      </c>
      <c r="G129" s="210" t="s">
        <v>471</v>
      </c>
      <c r="H129" s="211">
        <v>1</v>
      </c>
      <c r="I129" s="212"/>
      <c r="J129" s="213">
        <f>ROUND(I129*H129,2)</f>
        <v>0</v>
      </c>
      <c r="K129" s="209" t="s">
        <v>145</v>
      </c>
      <c r="L129" s="38"/>
      <c r="M129" s="214" t="s">
        <v>1</v>
      </c>
      <c r="N129" s="215" t="s">
        <v>39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472</v>
      </c>
      <c r="AT129" s="218" t="s">
        <v>141</v>
      </c>
      <c r="AU129" s="218" t="s">
        <v>83</v>
      </c>
      <c r="AY129" s="16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81</v>
      </c>
      <c r="BK129" s="219">
        <f>ROUND(I129*H129,2)</f>
        <v>0</v>
      </c>
      <c r="BL129" s="16" t="s">
        <v>472</v>
      </c>
      <c r="BM129" s="218" t="s">
        <v>476</v>
      </c>
    </row>
    <row r="130" spans="1:65" s="2" customFormat="1" ht="16.5" customHeight="1">
      <c r="A130" s="33"/>
      <c r="B130" s="34"/>
      <c r="C130" s="207" t="s">
        <v>151</v>
      </c>
      <c r="D130" s="207" t="s">
        <v>141</v>
      </c>
      <c r="E130" s="208" t="s">
        <v>477</v>
      </c>
      <c r="F130" s="209" t="s">
        <v>478</v>
      </c>
      <c r="G130" s="210" t="s">
        <v>471</v>
      </c>
      <c r="H130" s="211">
        <v>1</v>
      </c>
      <c r="I130" s="212"/>
      <c r="J130" s="213">
        <f>ROUND(I130*H130,2)</f>
        <v>0</v>
      </c>
      <c r="K130" s="209" t="s">
        <v>145</v>
      </c>
      <c r="L130" s="38"/>
      <c r="M130" s="214" t="s">
        <v>1</v>
      </c>
      <c r="N130" s="215" t="s">
        <v>39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472</v>
      </c>
      <c r="AT130" s="218" t="s">
        <v>141</v>
      </c>
      <c r="AU130" s="218" t="s">
        <v>83</v>
      </c>
      <c r="AY130" s="16" t="s">
        <v>139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81</v>
      </c>
      <c r="BK130" s="219">
        <f>ROUND(I130*H130,2)</f>
        <v>0</v>
      </c>
      <c r="BL130" s="16" t="s">
        <v>472</v>
      </c>
      <c r="BM130" s="218" t="s">
        <v>479</v>
      </c>
    </row>
    <row r="131" spans="1:65" s="2" customFormat="1" ht="16.5" customHeight="1">
      <c r="A131" s="33"/>
      <c r="B131" s="34"/>
      <c r="C131" s="207" t="s">
        <v>146</v>
      </c>
      <c r="D131" s="207" t="s">
        <v>141</v>
      </c>
      <c r="E131" s="208" t="s">
        <v>480</v>
      </c>
      <c r="F131" s="209" t="s">
        <v>481</v>
      </c>
      <c r="G131" s="210" t="s">
        <v>471</v>
      </c>
      <c r="H131" s="211">
        <v>1</v>
      </c>
      <c r="I131" s="212"/>
      <c r="J131" s="213">
        <f>ROUND(I131*H131,2)</f>
        <v>0</v>
      </c>
      <c r="K131" s="209" t="s">
        <v>145</v>
      </c>
      <c r="L131" s="38"/>
      <c r="M131" s="214" t="s">
        <v>1</v>
      </c>
      <c r="N131" s="215" t="s">
        <v>39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472</v>
      </c>
      <c r="AT131" s="218" t="s">
        <v>141</v>
      </c>
      <c r="AU131" s="218" t="s">
        <v>83</v>
      </c>
      <c r="AY131" s="16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81</v>
      </c>
      <c r="BK131" s="219">
        <f>ROUND(I131*H131,2)</f>
        <v>0</v>
      </c>
      <c r="BL131" s="16" t="s">
        <v>472</v>
      </c>
      <c r="BM131" s="218" t="s">
        <v>482</v>
      </c>
    </row>
    <row r="132" spans="1:65" s="12" customFormat="1" ht="22.9" customHeight="1">
      <c r="B132" s="191"/>
      <c r="C132" s="192"/>
      <c r="D132" s="193" t="s">
        <v>73</v>
      </c>
      <c r="E132" s="205" t="s">
        <v>483</v>
      </c>
      <c r="F132" s="205" t="s">
        <v>484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SUM(P133:P134)</f>
        <v>0</v>
      </c>
      <c r="Q132" s="199"/>
      <c r="R132" s="200">
        <f>SUM(R133:R134)</f>
        <v>0</v>
      </c>
      <c r="S132" s="199"/>
      <c r="T132" s="201">
        <f>SUM(T133:T134)</f>
        <v>0</v>
      </c>
      <c r="AR132" s="202" t="s">
        <v>166</v>
      </c>
      <c r="AT132" s="203" t="s">
        <v>73</v>
      </c>
      <c r="AU132" s="203" t="s">
        <v>81</v>
      </c>
      <c r="AY132" s="202" t="s">
        <v>139</v>
      </c>
      <c r="BK132" s="204">
        <f>SUM(BK133:BK134)</f>
        <v>0</v>
      </c>
    </row>
    <row r="133" spans="1:65" s="2" customFormat="1" ht="16.5" customHeight="1">
      <c r="A133" s="33"/>
      <c r="B133" s="34"/>
      <c r="C133" s="207" t="s">
        <v>166</v>
      </c>
      <c r="D133" s="207" t="s">
        <v>141</v>
      </c>
      <c r="E133" s="208" t="s">
        <v>485</v>
      </c>
      <c r="F133" s="209" t="s">
        <v>486</v>
      </c>
      <c r="G133" s="210" t="s">
        <v>245</v>
      </c>
      <c r="H133" s="211">
        <v>144</v>
      </c>
      <c r="I133" s="212"/>
      <c r="J133" s="213">
        <f>ROUND(I133*H133,2)</f>
        <v>0</v>
      </c>
      <c r="K133" s="209" t="s">
        <v>145</v>
      </c>
      <c r="L133" s="38"/>
      <c r="M133" s="214" t="s">
        <v>1</v>
      </c>
      <c r="N133" s="215" t="s">
        <v>39</v>
      </c>
      <c r="O133" s="70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472</v>
      </c>
      <c r="AT133" s="218" t="s">
        <v>141</v>
      </c>
      <c r="AU133" s="218" t="s">
        <v>83</v>
      </c>
      <c r="AY133" s="16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81</v>
      </c>
      <c r="BK133" s="219">
        <f>ROUND(I133*H133,2)</f>
        <v>0</v>
      </c>
      <c r="BL133" s="16" t="s">
        <v>472</v>
      </c>
      <c r="BM133" s="218" t="s">
        <v>487</v>
      </c>
    </row>
    <row r="134" spans="1:65" s="13" customFormat="1" ht="11.25">
      <c r="B134" s="220"/>
      <c r="C134" s="221"/>
      <c r="D134" s="222" t="s">
        <v>156</v>
      </c>
      <c r="E134" s="223" t="s">
        <v>1</v>
      </c>
      <c r="F134" s="224" t="s">
        <v>488</v>
      </c>
      <c r="G134" s="221"/>
      <c r="H134" s="225">
        <v>144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83</v>
      </c>
      <c r="AV134" s="13" t="s">
        <v>83</v>
      </c>
      <c r="AW134" s="13" t="s">
        <v>31</v>
      </c>
      <c r="AX134" s="13" t="s">
        <v>81</v>
      </c>
      <c r="AY134" s="231" t="s">
        <v>139</v>
      </c>
    </row>
    <row r="135" spans="1:65" s="12" customFormat="1" ht="22.9" customHeight="1">
      <c r="B135" s="191"/>
      <c r="C135" s="192"/>
      <c r="D135" s="193" t="s">
        <v>73</v>
      </c>
      <c r="E135" s="205" t="s">
        <v>489</v>
      </c>
      <c r="F135" s="205" t="s">
        <v>490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SUM(P136:P137)</f>
        <v>0</v>
      </c>
      <c r="Q135" s="199"/>
      <c r="R135" s="200">
        <f>SUM(R136:R137)</f>
        <v>0</v>
      </c>
      <c r="S135" s="199"/>
      <c r="T135" s="201">
        <f>SUM(T136:T137)</f>
        <v>0</v>
      </c>
      <c r="AR135" s="202" t="s">
        <v>166</v>
      </c>
      <c r="AT135" s="203" t="s">
        <v>73</v>
      </c>
      <c r="AU135" s="203" t="s">
        <v>81</v>
      </c>
      <c r="AY135" s="202" t="s">
        <v>139</v>
      </c>
      <c r="BK135" s="204">
        <f>SUM(BK136:BK137)</f>
        <v>0</v>
      </c>
    </row>
    <row r="136" spans="1:65" s="2" customFormat="1" ht="16.5" customHeight="1">
      <c r="A136" s="33"/>
      <c r="B136" s="34"/>
      <c r="C136" s="207" t="s">
        <v>172</v>
      </c>
      <c r="D136" s="207" t="s">
        <v>141</v>
      </c>
      <c r="E136" s="208" t="s">
        <v>491</v>
      </c>
      <c r="F136" s="209" t="s">
        <v>490</v>
      </c>
      <c r="G136" s="210" t="s">
        <v>471</v>
      </c>
      <c r="H136" s="211">
        <v>1</v>
      </c>
      <c r="I136" s="212"/>
      <c r="J136" s="213">
        <f>ROUND(I136*H136,2)</f>
        <v>0</v>
      </c>
      <c r="K136" s="209" t="s">
        <v>145</v>
      </c>
      <c r="L136" s="38"/>
      <c r="M136" s="214" t="s">
        <v>1</v>
      </c>
      <c r="N136" s="215" t="s">
        <v>39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472</v>
      </c>
      <c r="AT136" s="218" t="s">
        <v>141</v>
      </c>
      <c r="AU136" s="218" t="s">
        <v>83</v>
      </c>
      <c r="AY136" s="16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81</v>
      </c>
      <c r="BK136" s="219">
        <f>ROUND(I136*H136,2)</f>
        <v>0</v>
      </c>
      <c r="BL136" s="16" t="s">
        <v>472</v>
      </c>
      <c r="BM136" s="218" t="s">
        <v>492</v>
      </c>
    </row>
    <row r="137" spans="1:65" s="2" customFormat="1" ht="19.5">
      <c r="A137" s="33"/>
      <c r="B137" s="34"/>
      <c r="C137" s="35"/>
      <c r="D137" s="222" t="s">
        <v>238</v>
      </c>
      <c r="E137" s="35"/>
      <c r="F137" s="253" t="s">
        <v>493</v>
      </c>
      <c r="G137" s="35"/>
      <c r="H137" s="35"/>
      <c r="I137" s="121"/>
      <c r="J137" s="35"/>
      <c r="K137" s="35"/>
      <c r="L137" s="38"/>
      <c r="M137" s="254"/>
      <c r="N137" s="255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238</v>
      </c>
      <c r="AU137" s="16" t="s">
        <v>83</v>
      </c>
    </row>
    <row r="138" spans="1:65" s="12" customFormat="1" ht="22.9" customHeight="1">
      <c r="B138" s="191"/>
      <c r="C138" s="192"/>
      <c r="D138" s="193" t="s">
        <v>73</v>
      </c>
      <c r="E138" s="205" t="s">
        <v>494</v>
      </c>
      <c r="F138" s="205" t="s">
        <v>495</v>
      </c>
      <c r="G138" s="192"/>
      <c r="H138" s="192"/>
      <c r="I138" s="195"/>
      <c r="J138" s="206">
        <f>BK138</f>
        <v>0</v>
      </c>
      <c r="K138" s="192"/>
      <c r="L138" s="197"/>
      <c r="M138" s="198"/>
      <c r="N138" s="199"/>
      <c r="O138" s="199"/>
      <c r="P138" s="200">
        <f>P139</f>
        <v>0</v>
      </c>
      <c r="Q138" s="199"/>
      <c r="R138" s="200">
        <f>R139</f>
        <v>0</v>
      </c>
      <c r="S138" s="199"/>
      <c r="T138" s="201">
        <f>T139</f>
        <v>0</v>
      </c>
      <c r="AR138" s="202" t="s">
        <v>166</v>
      </c>
      <c r="AT138" s="203" t="s">
        <v>73</v>
      </c>
      <c r="AU138" s="203" t="s">
        <v>81</v>
      </c>
      <c r="AY138" s="202" t="s">
        <v>139</v>
      </c>
      <c r="BK138" s="204">
        <f>BK139</f>
        <v>0</v>
      </c>
    </row>
    <row r="139" spans="1:65" s="2" customFormat="1" ht="16.5" customHeight="1">
      <c r="A139" s="33"/>
      <c r="B139" s="34"/>
      <c r="C139" s="207" t="s">
        <v>177</v>
      </c>
      <c r="D139" s="207" t="s">
        <v>141</v>
      </c>
      <c r="E139" s="208" t="s">
        <v>496</v>
      </c>
      <c r="F139" s="209" t="s">
        <v>497</v>
      </c>
      <c r="G139" s="210" t="s">
        <v>471</v>
      </c>
      <c r="H139" s="211">
        <v>1</v>
      </c>
      <c r="I139" s="212"/>
      <c r="J139" s="213">
        <f>ROUND(I139*H139,2)</f>
        <v>0</v>
      </c>
      <c r="K139" s="209" t="s">
        <v>444</v>
      </c>
      <c r="L139" s="38"/>
      <c r="M139" s="256" t="s">
        <v>1</v>
      </c>
      <c r="N139" s="257" t="s">
        <v>39</v>
      </c>
      <c r="O139" s="258"/>
      <c r="P139" s="259">
        <f>O139*H139</f>
        <v>0</v>
      </c>
      <c r="Q139" s="259">
        <v>0</v>
      </c>
      <c r="R139" s="259">
        <f>Q139*H139</f>
        <v>0</v>
      </c>
      <c r="S139" s="259">
        <v>0</v>
      </c>
      <c r="T139" s="2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472</v>
      </c>
      <c r="AT139" s="218" t="s">
        <v>141</v>
      </c>
      <c r="AU139" s="218" t="s">
        <v>83</v>
      </c>
      <c r="AY139" s="16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81</v>
      </c>
      <c r="BK139" s="219">
        <f>ROUND(I139*H139,2)</f>
        <v>0</v>
      </c>
      <c r="BL139" s="16" t="s">
        <v>472</v>
      </c>
      <c r="BM139" s="218" t="s">
        <v>498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7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dHo6gAPvIIhwvseMgTqwbjSS4/LA05NWAk050OxJpVpAcObAHwiDZi6wXBwMTw4IAeKpzythbGl6HGOBX1jEuA==" saltValue="q76tFWTUGXgVqBQUiyo1obuyJrypiU2gruqm0U/i4ivTiAxC8JMg/N0W1AVKoZbgIjW1pRJfk+3MNY4rkCvv/Q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499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500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ROUND(J131,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ROUND((SUM(BE131:BE291)),  2)</f>
        <v>0</v>
      </c>
      <c r="G35" s="33"/>
      <c r="H35" s="33"/>
      <c r="I35" s="136">
        <v>0.21</v>
      </c>
      <c r="J35" s="135">
        <f>ROUND(((SUM(BE131:BE291))*I35),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ROUND((SUM(BF131:BF291)),  2)</f>
        <v>0</v>
      </c>
      <c r="G36" s="33"/>
      <c r="H36" s="33"/>
      <c r="I36" s="136">
        <v>0.15</v>
      </c>
      <c r="J36" s="135">
        <f>ROUND(((SUM(BF131:BF291))*I36),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ROUND((SUM(BG131:BG291)),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ROUND((SUM(BH131:BH291)),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ROUND((SUM(BI131:BI291)),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499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2020/03/2.1/SO 02 - stavební část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J131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116</v>
      </c>
      <c r="E99" s="169"/>
      <c r="F99" s="169"/>
      <c r="G99" s="169"/>
      <c r="H99" s="169"/>
      <c r="I99" s="170"/>
      <c r="J99" s="171">
        <f>J132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117</v>
      </c>
      <c r="E100" s="175"/>
      <c r="F100" s="175"/>
      <c r="G100" s="175"/>
      <c r="H100" s="175"/>
      <c r="I100" s="176"/>
      <c r="J100" s="177">
        <f>J133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118</v>
      </c>
      <c r="E101" s="175"/>
      <c r="F101" s="175"/>
      <c r="G101" s="175"/>
      <c r="H101" s="175"/>
      <c r="I101" s="176"/>
      <c r="J101" s="177">
        <f>J158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119</v>
      </c>
      <c r="E102" s="175"/>
      <c r="F102" s="175"/>
      <c r="G102" s="175"/>
      <c r="H102" s="175"/>
      <c r="I102" s="176"/>
      <c r="J102" s="177">
        <f>J174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120</v>
      </c>
      <c r="E103" s="175"/>
      <c r="F103" s="175"/>
      <c r="G103" s="175"/>
      <c r="H103" s="175"/>
      <c r="I103" s="176"/>
      <c r="J103" s="177">
        <f>J193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501</v>
      </c>
      <c r="E104" s="175"/>
      <c r="F104" s="175"/>
      <c r="G104" s="175"/>
      <c r="H104" s="175"/>
      <c r="I104" s="176"/>
      <c r="J104" s="177">
        <f>J205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121</v>
      </c>
      <c r="E105" s="175"/>
      <c r="F105" s="175"/>
      <c r="G105" s="175"/>
      <c r="H105" s="175"/>
      <c r="I105" s="176"/>
      <c r="J105" s="177">
        <f>J229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122</v>
      </c>
      <c r="E106" s="175"/>
      <c r="F106" s="175"/>
      <c r="G106" s="175"/>
      <c r="H106" s="175"/>
      <c r="I106" s="176"/>
      <c r="J106" s="177">
        <f>J277</f>
        <v>0</v>
      </c>
      <c r="K106" s="103"/>
      <c r="L106" s="178"/>
    </row>
    <row r="107" spans="1:47" s="10" customFormat="1" ht="19.899999999999999" customHeight="1">
      <c r="B107" s="173"/>
      <c r="C107" s="103"/>
      <c r="D107" s="174" t="s">
        <v>123</v>
      </c>
      <c r="E107" s="175"/>
      <c r="F107" s="175"/>
      <c r="G107" s="175"/>
      <c r="H107" s="175"/>
      <c r="I107" s="176"/>
      <c r="J107" s="177">
        <f>J284</f>
        <v>0</v>
      </c>
      <c r="K107" s="103"/>
      <c r="L107" s="178"/>
    </row>
    <row r="108" spans="1:47" s="9" customFormat="1" ht="24.95" customHeight="1">
      <c r="B108" s="166"/>
      <c r="C108" s="167"/>
      <c r="D108" s="168" t="s">
        <v>502</v>
      </c>
      <c r="E108" s="169"/>
      <c r="F108" s="169"/>
      <c r="G108" s="169"/>
      <c r="H108" s="169"/>
      <c r="I108" s="170"/>
      <c r="J108" s="171">
        <f>J288</f>
        <v>0</v>
      </c>
      <c r="K108" s="167"/>
      <c r="L108" s="172"/>
    </row>
    <row r="109" spans="1:47" s="10" customFormat="1" ht="19.899999999999999" customHeight="1">
      <c r="B109" s="173"/>
      <c r="C109" s="103"/>
      <c r="D109" s="174" t="s">
        <v>503</v>
      </c>
      <c r="E109" s="175"/>
      <c r="F109" s="175"/>
      <c r="G109" s="175"/>
      <c r="H109" s="175"/>
      <c r="I109" s="176"/>
      <c r="J109" s="177">
        <f>J289</f>
        <v>0</v>
      </c>
      <c r="K109" s="103"/>
      <c r="L109" s="178"/>
    </row>
    <row r="110" spans="1:47" s="2" customFormat="1" ht="21.75" customHeight="1">
      <c r="A110" s="33"/>
      <c r="B110" s="34"/>
      <c r="C110" s="35"/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157"/>
      <c r="J111" s="54"/>
      <c r="K111" s="54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5"/>
      <c r="C115" s="56"/>
      <c r="D115" s="56"/>
      <c r="E115" s="56"/>
      <c r="F115" s="56"/>
      <c r="G115" s="56"/>
      <c r="H115" s="56"/>
      <c r="I115" s="160"/>
      <c r="J115" s="56"/>
      <c r="K115" s="56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124</v>
      </c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5"/>
      <c r="D119" s="35"/>
      <c r="E119" s="316" t="str">
        <f>E7</f>
        <v>Oprava mostů na trati Jičín - Libuň</v>
      </c>
      <c r="F119" s="317"/>
      <c r="G119" s="317"/>
      <c r="H119" s="317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1" customFormat="1" ht="12" customHeight="1">
      <c r="B120" s="20"/>
      <c r="C120" s="28" t="s">
        <v>107</v>
      </c>
      <c r="D120" s="21"/>
      <c r="E120" s="21"/>
      <c r="F120" s="21"/>
      <c r="G120" s="21"/>
      <c r="H120" s="21"/>
      <c r="I120" s="114"/>
      <c r="J120" s="21"/>
      <c r="K120" s="21"/>
      <c r="L120" s="19"/>
    </row>
    <row r="121" spans="1:31" s="2" customFormat="1" ht="16.5" customHeight="1">
      <c r="A121" s="33"/>
      <c r="B121" s="34"/>
      <c r="C121" s="35"/>
      <c r="D121" s="35"/>
      <c r="E121" s="316" t="s">
        <v>499</v>
      </c>
      <c r="F121" s="318"/>
      <c r="G121" s="318"/>
      <c r="H121" s="318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109</v>
      </c>
      <c r="D122" s="35"/>
      <c r="E122" s="35"/>
      <c r="F122" s="35"/>
      <c r="G122" s="35"/>
      <c r="H122" s="35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64" t="str">
        <f>E11</f>
        <v>2020/03/2.1/SO 02 - stavební část</v>
      </c>
      <c r="F123" s="318"/>
      <c r="G123" s="318"/>
      <c r="H123" s="318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5"/>
      <c r="E125" s="35"/>
      <c r="F125" s="26" t="str">
        <f>F14</f>
        <v xml:space="preserve"> </v>
      </c>
      <c r="G125" s="35"/>
      <c r="H125" s="35"/>
      <c r="I125" s="122" t="s">
        <v>22</v>
      </c>
      <c r="J125" s="65" t="str">
        <f>IF(J14="","",J14)</f>
        <v>3. 3. 2020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121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24</v>
      </c>
      <c r="D127" s="35"/>
      <c r="E127" s="35"/>
      <c r="F127" s="26" t="str">
        <f>E17</f>
        <v>Správa železnic s.o.</v>
      </c>
      <c r="G127" s="35"/>
      <c r="H127" s="35"/>
      <c r="I127" s="122" t="s">
        <v>30</v>
      </c>
      <c r="J127" s="31" t="str">
        <f>E23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28</v>
      </c>
      <c r="D128" s="35"/>
      <c r="E128" s="35"/>
      <c r="F128" s="26" t="str">
        <f>IF(E20="","",E20)</f>
        <v>Vyplň údaj</v>
      </c>
      <c r="G128" s="35"/>
      <c r="H128" s="35"/>
      <c r="I128" s="122" t="s">
        <v>32</v>
      </c>
      <c r="J128" s="31" t="str">
        <f>E26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121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79"/>
      <c r="B130" s="180"/>
      <c r="C130" s="181" t="s">
        <v>125</v>
      </c>
      <c r="D130" s="182" t="s">
        <v>59</v>
      </c>
      <c r="E130" s="182" t="s">
        <v>55</v>
      </c>
      <c r="F130" s="182" t="s">
        <v>56</v>
      </c>
      <c r="G130" s="182" t="s">
        <v>126</v>
      </c>
      <c r="H130" s="182" t="s">
        <v>127</v>
      </c>
      <c r="I130" s="183" t="s">
        <v>128</v>
      </c>
      <c r="J130" s="182" t="s">
        <v>113</v>
      </c>
      <c r="K130" s="184" t="s">
        <v>129</v>
      </c>
      <c r="L130" s="185"/>
      <c r="M130" s="74" t="s">
        <v>1</v>
      </c>
      <c r="N130" s="75" t="s">
        <v>38</v>
      </c>
      <c r="O130" s="75" t="s">
        <v>130</v>
      </c>
      <c r="P130" s="75" t="s">
        <v>131</v>
      </c>
      <c r="Q130" s="75" t="s">
        <v>132</v>
      </c>
      <c r="R130" s="75" t="s">
        <v>133</v>
      </c>
      <c r="S130" s="75" t="s">
        <v>134</v>
      </c>
      <c r="T130" s="76" t="s">
        <v>135</v>
      </c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pans="1:65" s="2" customFormat="1" ht="22.9" customHeight="1">
      <c r="A131" s="33"/>
      <c r="B131" s="34"/>
      <c r="C131" s="81" t="s">
        <v>136</v>
      </c>
      <c r="D131" s="35"/>
      <c r="E131" s="35"/>
      <c r="F131" s="35"/>
      <c r="G131" s="35"/>
      <c r="H131" s="35"/>
      <c r="I131" s="121"/>
      <c r="J131" s="186">
        <f>BK131</f>
        <v>0</v>
      </c>
      <c r="K131" s="35"/>
      <c r="L131" s="38"/>
      <c r="M131" s="77"/>
      <c r="N131" s="187"/>
      <c r="O131" s="78"/>
      <c r="P131" s="188">
        <f>P132+P288</f>
        <v>0</v>
      </c>
      <c r="Q131" s="78"/>
      <c r="R131" s="188">
        <f>R132+R288</f>
        <v>570.02899010659996</v>
      </c>
      <c r="S131" s="78"/>
      <c r="T131" s="189">
        <f>T132+T288</f>
        <v>244.31204780000002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73</v>
      </c>
      <c r="AU131" s="16" t="s">
        <v>115</v>
      </c>
      <c r="BK131" s="190">
        <f>BK132+BK288</f>
        <v>0</v>
      </c>
    </row>
    <row r="132" spans="1:65" s="12" customFormat="1" ht="25.9" customHeight="1">
      <c r="B132" s="191"/>
      <c r="C132" s="192"/>
      <c r="D132" s="193" t="s">
        <v>73</v>
      </c>
      <c r="E132" s="194" t="s">
        <v>137</v>
      </c>
      <c r="F132" s="194" t="s">
        <v>138</v>
      </c>
      <c r="G132" s="192"/>
      <c r="H132" s="192"/>
      <c r="I132" s="195"/>
      <c r="J132" s="196">
        <f>BK132</f>
        <v>0</v>
      </c>
      <c r="K132" s="192"/>
      <c r="L132" s="197"/>
      <c r="M132" s="198"/>
      <c r="N132" s="199"/>
      <c r="O132" s="199"/>
      <c r="P132" s="200">
        <f>P133+P158+P174+P193+P205+P229+P277+P284</f>
        <v>0</v>
      </c>
      <c r="Q132" s="199"/>
      <c r="R132" s="200">
        <f>R133+R158+R174+R193+R205+R229+R277+R284</f>
        <v>569.94874010659998</v>
      </c>
      <c r="S132" s="199"/>
      <c r="T132" s="201">
        <f>T133+T158+T174+T193+T205+T229+T277+T284</f>
        <v>244.31204780000002</v>
      </c>
      <c r="AR132" s="202" t="s">
        <v>81</v>
      </c>
      <c r="AT132" s="203" t="s">
        <v>73</v>
      </c>
      <c r="AU132" s="203" t="s">
        <v>74</v>
      </c>
      <c r="AY132" s="202" t="s">
        <v>139</v>
      </c>
      <c r="BK132" s="204">
        <f>BK133+BK158+BK174+BK193+BK205+BK229+BK277+BK284</f>
        <v>0</v>
      </c>
    </row>
    <row r="133" spans="1:65" s="12" customFormat="1" ht="22.9" customHeight="1">
      <c r="B133" s="191"/>
      <c r="C133" s="192"/>
      <c r="D133" s="193" t="s">
        <v>73</v>
      </c>
      <c r="E133" s="205" t="s">
        <v>81</v>
      </c>
      <c r="F133" s="205" t="s">
        <v>140</v>
      </c>
      <c r="G133" s="192"/>
      <c r="H133" s="192"/>
      <c r="I133" s="195"/>
      <c r="J133" s="206">
        <f>BK133</f>
        <v>0</v>
      </c>
      <c r="K133" s="192"/>
      <c r="L133" s="197"/>
      <c r="M133" s="198"/>
      <c r="N133" s="199"/>
      <c r="O133" s="199"/>
      <c r="P133" s="200">
        <f>SUM(P134:P157)</f>
        <v>0</v>
      </c>
      <c r="Q133" s="199"/>
      <c r="R133" s="200">
        <f>SUM(R134:R157)</f>
        <v>19.158460868999999</v>
      </c>
      <c r="S133" s="199"/>
      <c r="T133" s="201">
        <f>SUM(T134:T157)</f>
        <v>159.32999999999998</v>
      </c>
      <c r="AR133" s="202" t="s">
        <v>81</v>
      </c>
      <c r="AT133" s="203" t="s">
        <v>73</v>
      </c>
      <c r="AU133" s="203" t="s">
        <v>81</v>
      </c>
      <c r="AY133" s="202" t="s">
        <v>139</v>
      </c>
      <c r="BK133" s="204">
        <f>SUM(BK134:BK157)</f>
        <v>0</v>
      </c>
    </row>
    <row r="134" spans="1:65" s="2" customFormat="1" ht="21.75" customHeight="1">
      <c r="A134" s="33"/>
      <c r="B134" s="34"/>
      <c r="C134" s="207" t="s">
        <v>81</v>
      </c>
      <c r="D134" s="207" t="s">
        <v>141</v>
      </c>
      <c r="E134" s="208" t="s">
        <v>142</v>
      </c>
      <c r="F134" s="209" t="s">
        <v>143</v>
      </c>
      <c r="G134" s="210" t="s">
        <v>144</v>
      </c>
      <c r="H134" s="211">
        <v>500</v>
      </c>
      <c r="I134" s="212"/>
      <c r="J134" s="213">
        <f>ROUND(I134*H134,2)</f>
        <v>0</v>
      </c>
      <c r="K134" s="209" t="s">
        <v>444</v>
      </c>
      <c r="L134" s="38"/>
      <c r="M134" s="214" t="s">
        <v>1</v>
      </c>
      <c r="N134" s="215" t="s">
        <v>39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146</v>
      </c>
      <c r="AT134" s="218" t="s">
        <v>141</v>
      </c>
      <c r="AU134" s="218" t="s">
        <v>83</v>
      </c>
      <c r="AY134" s="16" t="s">
        <v>139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81</v>
      </c>
      <c r="BK134" s="219">
        <f>ROUND(I134*H134,2)</f>
        <v>0</v>
      </c>
      <c r="BL134" s="16" t="s">
        <v>146</v>
      </c>
      <c r="BM134" s="218" t="s">
        <v>504</v>
      </c>
    </row>
    <row r="135" spans="1:65" s="2" customFormat="1" ht="16.5" customHeight="1">
      <c r="A135" s="33"/>
      <c r="B135" s="34"/>
      <c r="C135" s="207" t="s">
        <v>83</v>
      </c>
      <c r="D135" s="207" t="s">
        <v>141</v>
      </c>
      <c r="E135" s="208" t="s">
        <v>148</v>
      </c>
      <c r="F135" s="209" t="s">
        <v>149</v>
      </c>
      <c r="G135" s="210" t="s">
        <v>144</v>
      </c>
      <c r="H135" s="211">
        <v>500</v>
      </c>
      <c r="I135" s="212"/>
      <c r="J135" s="213">
        <f>ROUND(I135*H135,2)</f>
        <v>0</v>
      </c>
      <c r="K135" s="209" t="s">
        <v>444</v>
      </c>
      <c r="L135" s="38"/>
      <c r="M135" s="214" t="s">
        <v>1</v>
      </c>
      <c r="N135" s="215" t="s">
        <v>39</v>
      </c>
      <c r="O135" s="70"/>
      <c r="P135" s="216">
        <f>O135*H135</f>
        <v>0</v>
      </c>
      <c r="Q135" s="216">
        <v>1.8000000000000001E-4</v>
      </c>
      <c r="R135" s="216">
        <f>Q135*H135</f>
        <v>9.0000000000000011E-2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146</v>
      </c>
      <c r="AT135" s="218" t="s">
        <v>141</v>
      </c>
      <c r="AU135" s="218" t="s">
        <v>83</v>
      </c>
      <c r="AY135" s="16" t="s">
        <v>139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81</v>
      </c>
      <c r="BK135" s="219">
        <f>ROUND(I135*H135,2)</f>
        <v>0</v>
      </c>
      <c r="BL135" s="16" t="s">
        <v>146</v>
      </c>
      <c r="BM135" s="218" t="s">
        <v>505</v>
      </c>
    </row>
    <row r="136" spans="1:65" s="2" customFormat="1" ht="16.5" customHeight="1">
      <c r="A136" s="33"/>
      <c r="B136" s="34"/>
      <c r="C136" s="207" t="s">
        <v>151</v>
      </c>
      <c r="D136" s="207" t="s">
        <v>141</v>
      </c>
      <c r="E136" s="208" t="s">
        <v>162</v>
      </c>
      <c r="F136" s="209" t="s">
        <v>163</v>
      </c>
      <c r="G136" s="210" t="s">
        <v>164</v>
      </c>
      <c r="H136" s="211">
        <v>35</v>
      </c>
      <c r="I136" s="212"/>
      <c r="J136" s="213">
        <f>ROUND(I136*H136,2)</f>
        <v>0</v>
      </c>
      <c r="K136" s="209" t="s">
        <v>145</v>
      </c>
      <c r="L136" s="38"/>
      <c r="M136" s="214" t="s">
        <v>1</v>
      </c>
      <c r="N136" s="215" t="s">
        <v>39</v>
      </c>
      <c r="O136" s="70"/>
      <c r="P136" s="216">
        <f>O136*H136</f>
        <v>0</v>
      </c>
      <c r="Q136" s="216">
        <v>2.6981213399999999E-2</v>
      </c>
      <c r="R136" s="216">
        <f>Q136*H136</f>
        <v>0.94434246899999996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146</v>
      </c>
      <c r="AT136" s="218" t="s">
        <v>141</v>
      </c>
      <c r="AU136" s="218" t="s">
        <v>83</v>
      </c>
      <c r="AY136" s="16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81</v>
      </c>
      <c r="BK136" s="219">
        <f>ROUND(I136*H136,2)</f>
        <v>0</v>
      </c>
      <c r="BL136" s="16" t="s">
        <v>146</v>
      </c>
      <c r="BM136" s="218" t="s">
        <v>506</v>
      </c>
    </row>
    <row r="137" spans="1:65" s="2" customFormat="1" ht="33" customHeight="1">
      <c r="A137" s="33"/>
      <c r="B137" s="34"/>
      <c r="C137" s="207" t="s">
        <v>146</v>
      </c>
      <c r="D137" s="207" t="s">
        <v>141</v>
      </c>
      <c r="E137" s="208" t="s">
        <v>173</v>
      </c>
      <c r="F137" s="209" t="s">
        <v>174</v>
      </c>
      <c r="G137" s="210" t="s">
        <v>169</v>
      </c>
      <c r="H137" s="211">
        <v>49</v>
      </c>
      <c r="I137" s="212"/>
      <c r="J137" s="213">
        <f>ROUND(I137*H137,2)</f>
        <v>0</v>
      </c>
      <c r="K137" s="209" t="s">
        <v>145</v>
      </c>
      <c r="L137" s="38"/>
      <c r="M137" s="214" t="s">
        <v>1</v>
      </c>
      <c r="N137" s="215" t="s">
        <v>39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146</v>
      </c>
      <c r="AT137" s="218" t="s">
        <v>141</v>
      </c>
      <c r="AU137" s="218" t="s">
        <v>83</v>
      </c>
      <c r="AY137" s="16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81</v>
      </c>
      <c r="BK137" s="219">
        <f>ROUND(I137*H137,2)</f>
        <v>0</v>
      </c>
      <c r="BL137" s="16" t="s">
        <v>146</v>
      </c>
      <c r="BM137" s="218" t="s">
        <v>507</v>
      </c>
    </row>
    <row r="138" spans="1:65" s="13" customFormat="1" ht="11.25">
      <c r="B138" s="220"/>
      <c r="C138" s="221"/>
      <c r="D138" s="222" t="s">
        <v>156</v>
      </c>
      <c r="E138" s="223" t="s">
        <v>1</v>
      </c>
      <c r="F138" s="224" t="s">
        <v>508</v>
      </c>
      <c r="G138" s="221"/>
      <c r="H138" s="225">
        <v>49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83</v>
      </c>
      <c r="AV138" s="13" t="s">
        <v>83</v>
      </c>
      <c r="AW138" s="13" t="s">
        <v>31</v>
      </c>
      <c r="AX138" s="13" t="s">
        <v>81</v>
      </c>
      <c r="AY138" s="231" t="s">
        <v>139</v>
      </c>
    </row>
    <row r="139" spans="1:65" s="2" customFormat="1" ht="16.5" customHeight="1">
      <c r="A139" s="33"/>
      <c r="B139" s="34"/>
      <c r="C139" s="207" t="s">
        <v>166</v>
      </c>
      <c r="D139" s="207" t="s">
        <v>141</v>
      </c>
      <c r="E139" s="208" t="s">
        <v>178</v>
      </c>
      <c r="F139" s="209" t="s">
        <v>179</v>
      </c>
      <c r="G139" s="210" t="s">
        <v>144</v>
      </c>
      <c r="H139" s="211">
        <v>20</v>
      </c>
      <c r="I139" s="212"/>
      <c r="J139" s="213">
        <f>ROUND(I139*H139,2)</f>
        <v>0</v>
      </c>
      <c r="K139" s="209" t="s">
        <v>145</v>
      </c>
      <c r="L139" s="38"/>
      <c r="M139" s="214" t="s">
        <v>1</v>
      </c>
      <c r="N139" s="215" t="s">
        <v>39</v>
      </c>
      <c r="O139" s="70"/>
      <c r="P139" s="216">
        <f>O139*H139</f>
        <v>0</v>
      </c>
      <c r="Q139" s="216">
        <v>6.2059200000000002E-3</v>
      </c>
      <c r="R139" s="216">
        <f>Q139*H139</f>
        <v>0.1241184</v>
      </c>
      <c r="S139" s="216">
        <v>0</v>
      </c>
      <c r="T139" s="21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146</v>
      </c>
      <c r="AT139" s="218" t="s">
        <v>141</v>
      </c>
      <c r="AU139" s="218" t="s">
        <v>83</v>
      </c>
      <c r="AY139" s="16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81</v>
      </c>
      <c r="BK139" s="219">
        <f>ROUND(I139*H139,2)</f>
        <v>0</v>
      </c>
      <c r="BL139" s="16" t="s">
        <v>146</v>
      </c>
      <c r="BM139" s="218" t="s">
        <v>509</v>
      </c>
    </row>
    <row r="140" spans="1:65" s="13" customFormat="1" ht="11.25">
      <c r="B140" s="220"/>
      <c r="C140" s="221"/>
      <c r="D140" s="222" t="s">
        <v>156</v>
      </c>
      <c r="E140" s="223" t="s">
        <v>1</v>
      </c>
      <c r="F140" s="224" t="s">
        <v>510</v>
      </c>
      <c r="G140" s="221"/>
      <c r="H140" s="225">
        <v>20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83</v>
      </c>
      <c r="AV140" s="13" t="s">
        <v>83</v>
      </c>
      <c r="AW140" s="13" t="s">
        <v>31</v>
      </c>
      <c r="AX140" s="13" t="s">
        <v>81</v>
      </c>
      <c r="AY140" s="231" t="s">
        <v>139</v>
      </c>
    </row>
    <row r="141" spans="1:65" s="2" customFormat="1" ht="21.75" customHeight="1">
      <c r="A141" s="33"/>
      <c r="B141" s="34"/>
      <c r="C141" s="207" t="s">
        <v>172</v>
      </c>
      <c r="D141" s="207" t="s">
        <v>141</v>
      </c>
      <c r="E141" s="208" t="s">
        <v>183</v>
      </c>
      <c r="F141" s="209" t="s">
        <v>184</v>
      </c>
      <c r="G141" s="210" t="s">
        <v>144</v>
      </c>
      <c r="H141" s="211">
        <v>20</v>
      </c>
      <c r="I141" s="212"/>
      <c r="J141" s="213">
        <f>ROUND(I141*H141,2)</f>
        <v>0</v>
      </c>
      <c r="K141" s="209" t="s">
        <v>145</v>
      </c>
      <c r="L141" s="38"/>
      <c r="M141" s="214" t="s">
        <v>1</v>
      </c>
      <c r="N141" s="215" t="s">
        <v>39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146</v>
      </c>
      <c r="AT141" s="218" t="s">
        <v>141</v>
      </c>
      <c r="AU141" s="218" t="s">
        <v>83</v>
      </c>
      <c r="AY141" s="16" t="s">
        <v>139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81</v>
      </c>
      <c r="BK141" s="219">
        <f>ROUND(I141*H141,2)</f>
        <v>0</v>
      </c>
      <c r="BL141" s="16" t="s">
        <v>146</v>
      </c>
      <c r="BM141" s="218" t="s">
        <v>511</v>
      </c>
    </row>
    <row r="142" spans="1:65" s="2" customFormat="1" ht="16.5" customHeight="1">
      <c r="A142" s="33"/>
      <c r="B142" s="34"/>
      <c r="C142" s="207" t="s">
        <v>177</v>
      </c>
      <c r="D142" s="207" t="s">
        <v>141</v>
      </c>
      <c r="E142" s="208" t="s">
        <v>211</v>
      </c>
      <c r="F142" s="209" t="s">
        <v>212</v>
      </c>
      <c r="G142" s="210" t="s">
        <v>169</v>
      </c>
      <c r="H142" s="211">
        <v>12</v>
      </c>
      <c r="I142" s="212"/>
      <c r="J142" s="213">
        <f>ROUND(I142*H142,2)</f>
        <v>0</v>
      </c>
      <c r="K142" s="209" t="s">
        <v>145</v>
      </c>
      <c r="L142" s="38"/>
      <c r="M142" s="214" t="s">
        <v>1</v>
      </c>
      <c r="N142" s="215" t="s">
        <v>39</v>
      </c>
      <c r="O142" s="70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8" t="s">
        <v>146</v>
      </c>
      <c r="AT142" s="218" t="s">
        <v>141</v>
      </c>
      <c r="AU142" s="218" t="s">
        <v>83</v>
      </c>
      <c r="AY142" s="16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6" t="s">
        <v>81</v>
      </c>
      <c r="BK142" s="219">
        <f>ROUND(I142*H142,2)</f>
        <v>0</v>
      </c>
      <c r="BL142" s="16" t="s">
        <v>146</v>
      </c>
      <c r="BM142" s="218" t="s">
        <v>512</v>
      </c>
    </row>
    <row r="143" spans="1:65" s="2" customFormat="1" ht="21.75" customHeight="1">
      <c r="A143" s="33"/>
      <c r="B143" s="34"/>
      <c r="C143" s="207" t="s">
        <v>182</v>
      </c>
      <c r="D143" s="207" t="s">
        <v>141</v>
      </c>
      <c r="E143" s="208" t="s">
        <v>214</v>
      </c>
      <c r="F143" s="209" t="s">
        <v>215</v>
      </c>
      <c r="G143" s="210" t="s">
        <v>169</v>
      </c>
      <c r="H143" s="211">
        <v>12</v>
      </c>
      <c r="I143" s="212"/>
      <c r="J143" s="213">
        <f>ROUND(I143*H143,2)</f>
        <v>0</v>
      </c>
      <c r="K143" s="209" t="s">
        <v>145</v>
      </c>
      <c r="L143" s="38"/>
      <c r="M143" s="214" t="s">
        <v>1</v>
      </c>
      <c r="N143" s="215" t="s">
        <v>39</v>
      </c>
      <c r="O143" s="70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146</v>
      </c>
      <c r="AT143" s="218" t="s">
        <v>141</v>
      </c>
      <c r="AU143" s="218" t="s">
        <v>83</v>
      </c>
      <c r="AY143" s="16" t="s">
        <v>139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81</v>
      </c>
      <c r="BK143" s="219">
        <f>ROUND(I143*H143,2)</f>
        <v>0</v>
      </c>
      <c r="BL143" s="16" t="s">
        <v>146</v>
      </c>
      <c r="BM143" s="218" t="s">
        <v>513</v>
      </c>
    </row>
    <row r="144" spans="1:65" s="2" customFormat="1" ht="16.5" customHeight="1">
      <c r="A144" s="33"/>
      <c r="B144" s="34"/>
      <c r="C144" s="243" t="s">
        <v>186</v>
      </c>
      <c r="D144" s="243" t="s">
        <v>218</v>
      </c>
      <c r="E144" s="244" t="s">
        <v>219</v>
      </c>
      <c r="F144" s="245" t="s">
        <v>220</v>
      </c>
      <c r="G144" s="246" t="s">
        <v>221</v>
      </c>
      <c r="H144" s="247">
        <v>18</v>
      </c>
      <c r="I144" s="248"/>
      <c r="J144" s="249">
        <f>ROUND(I144*H144,2)</f>
        <v>0</v>
      </c>
      <c r="K144" s="245" t="s">
        <v>145</v>
      </c>
      <c r="L144" s="250"/>
      <c r="M144" s="251" t="s">
        <v>1</v>
      </c>
      <c r="N144" s="252" t="s">
        <v>39</v>
      </c>
      <c r="O144" s="70"/>
      <c r="P144" s="216">
        <f>O144*H144</f>
        <v>0</v>
      </c>
      <c r="Q144" s="216">
        <v>1</v>
      </c>
      <c r="R144" s="216">
        <f>Q144*H144</f>
        <v>18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182</v>
      </c>
      <c r="AT144" s="218" t="s">
        <v>218</v>
      </c>
      <c r="AU144" s="218" t="s">
        <v>83</v>
      </c>
      <c r="AY144" s="16" t="s">
        <v>139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81</v>
      </c>
      <c r="BK144" s="219">
        <f>ROUND(I144*H144,2)</f>
        <v>0</v>
      </c>
      <c r="BL144" s="16" t="s">
        <v>146</v>
      </c>
      <c r="BM144" s="218" t="s">
        <v>514</v>
      </c>
    </row>
    <row r="145" spans="1:65" s="2" customFormat="1" ht="21.75" customHeight="1">
      <c r="A145" s="33"/>
      <c r="B145" s="34"/>
      <c r="C145" s="207" t="s">
        <v>190</v>
      </c>
      <c r="D145" s="207" t="s">
        <v>141</v>
      </c>
      <c r="E145" s="208" t="s">
        <v>191</v>
      </c>
      <c r="F145" s="209" t="s">
        <v>192</v>
      </c>
      <c r="G145" s="210" t="s">
        <v>169</v>
      </c>
      <c r="H145" s="211">
        <v>49</v>
      </c>
      <c r="I145" s="212"/>
      <c r="J145" s="213">
        <f>ROUND(I145*H145,2)</f>
        <v>0</v>
      </c>
      <c r="K145" s="209" t="s">
        <v>145</v>
      </c>
      <c r="L145" s="38"/>
      <c r="M145" s="214" t="s">
        <v>1</v>
      </c>
      <c r="N145" s="215" t="s">
        <v>39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146</v>
      </c>
      <c r="AT145" s="218" t="s">
        <v>141</v>
      </c>
      <c r="AU145" s="218" t="s">
        <v>83</v>
      </c>
      <c r="AY145" s="16" t="s">
        <v>139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81</v>
      </c>
      <c r="BK145" s="219">
        <f>ROUND(I145*H145,2)</f>
        <v>0</v>
      </c>
      <c r="BL145" s="16" t="s">
        <v>146</v>
      </c>
      <c r="BM145" s="218" t="s">
        <v>515</v>
      </c>
    </row>
    <row r="146" spans="1:65" s="13" customFormat="1" ht="11.25">
      <c r="B146" s="220"/>
      <c r="C146" s="221"/>
      <c r="D146" s="222" t="s">
        <v>156</v>
      </c>
      <c r="E146" s="223" t="s">
        <v>1</v>
      </c>
      <c r="F146" s="224" t="s">
        <v>399</v>
      </c>
      <c r="G146" s="221"/>
      <c r="H146" s="225">
        <v>49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83</v>
      </c>
      <c r="AV146" s="13" t="s">
        <v>83</v>
      </c>
      <c r="AW146" s="13" t="s">
        <v>31</v>
      </c>
      <c r="AX146" s="13" t="s">
        <v>81</v>
      </c>
      <c r="AY146" s="231" t="s">
        <v>139</v>
      </c>
    </row>
    <row r="147" spans="1:65" s="2" customFormat="1" ht="21.75" customHeight="1">
      <c r="A147" s="33"/>
      <c r="B147" s="34"/>
      <c r="C147" s="207" t="s">
        <v>194</v>
      </c>
      <c r="D147" s="207" t="s">
        <v>141</v>
      </c>
      <c r="E147" s="208" t="s">
        <v>195</v>
      </c>
      <c r="F147" s="209" t="s">
        <v>196</v>
      </c>
      <c r="G147" s="210" t="s">
        <v>144</v>
      </c>
      <c r="H147" s="211">
        <v>150</v>
      </c>
      <c r="I147" s="212"/>
      <c r="J147" s="213">
        <f>ROUND(I147*H147,2)</f>
        <v>0</v>
      </c>
      <c r="K147" s="209" t="s">
        <v>145</v>
      </c>
      <c r="L147" s="38"/>
      <c r="M147" s="214" t="s">
        <v>1</v>
      </c>
      <c r="N147" s="215" t="s">
        <v>39</v>
      </c>
      <c r="O147" s="70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8" t="s">
        <v>146</v>
      </c>
      <c r="AT147" s="218" t="s">
        <v>141</v>
      </c>
      <c r="AU147" s="218" t="s">
        <v>83</v>
      </c>
      <c r="AY147" s="16" t="s">
        <v>139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81</v>
      </c>
      <c r="BK147" s="219">
        <f>ROUND(I147*H147,2)</f>
        <v>0</v>
      </c>
      <c r="BL147" s="16" t="s">
        <v>146</v>
      </c>
      <c r="BM147" s="218" t="s">
        <v>516</v>
      </c>
    </row>
    <row r="148" spans="1:65" s="2" customFormat="1" ht="21.75" customHeight="1">
      <c r="A148" s="33"/>
      <c r="B148" s="34"/>
      <c r="C148" s="207" t="s">
        <v>198</v>
      </c>
      <c r="D148" s="207" t="s">
        <v>141</v>
      </c>
      <c r="E148" s="208" t="s">
        <v>199</v>
      </c>
      <c r="F148" s="209" t="s">
        <v>200</v>
      </c>
      <c r="G148" s="210" t="s">
        <v>144</v>
      </c>
      <c r="H148" s="211">
        <v>150</v>
      </c>
      <c r="I148" s="212"/>
      <c r="J148" s="213">
        <f>ROUND(I148*H148,2)</f>
        <v>0</v>
      </c>
      <c r="K148" s="209" t="s">
        <v>145</v>
      </c>
      <c r="L148" s="38"/>
      <c r="M148" s="214" t="s">
        <v>1</v>
      </c>
      <c r="N148" s="215" t="s">
        <v>39</v>
      </c>
      <c r="O148" s="70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8" t="s">
        <v>146</v>
      </c>
      <c r="AT148" s="218" t="s">
        <v>141</v>
      </c>
      <c r="AU148" s="218" t="s">
        <v>83</v>
      </c>
      <c r="AY148" s="16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6" t="s">
        <v>81</v>
      </c>
      <c r="BK148" s="219">
        <f>ROUND(I148*H148,2)</f>
        <v>0</v>
      </c>
      <c r="BL148" s="16" t="s">
        <v>146</v>
      </c>
      <c r="BM148" s="218" t="s">
        <v>517</v>
      </c>
    </row>
    <row r="149" spans="1:65" s="2" customFormat="1" ht="21.75" customHeight="1">
      <c r="A149" s="33"/>
      <c r="B149" s="34"/>
      <c r="C149" s="207" t="s">
        <v>202</v>
      </c>
      <c r="D149" s="207" t="s">
        <v>141</v>
      </c>
      <c r="E149" s="208" t="s">
        <v>203</v>
      </c>
      <c r="F149" s="209" t="s">
        <v>204</v>
      </c>
      <c r="G149" s="210" t="s">
        <v>169</v>
      </c>
      <c r="H149" s="211">
        <v>34.799999999999997</v>
      </c>
      <c r="I149" s="212"/>
      <c r="J149" s="213">
        <f>ROUND(I149*H149,2)</f>
        <v>0</v>
      </c>
      <c r="K149" s="209" t="s">
        <v>145</v>
      </c>
      <c r="L149" s="38"/>
      <c r="M149" s="214" t="s">
        <v>1</v>
      </c>
      <c r="N149" s="215" t="s">
        <v>39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1.8</v>
      </c>
      <c r="T149" s="217">
        <f>S149*H149</f>
        <v>62.639999999999993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146</v>
      </c>
      <c r="AT149" s="218" t="s">
        <v>141</v>
      </c>
      <c r="AU149" s="218" t="s">
        <v>83</v>
      </c>
      <c r="AY149" s="16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81</v>
      </c>
      <c r="BK149" s="219">
        <f>ROUND(I149*H149,2)</f>
        <v>0</v>
      </c>
      <c r="BL149" s="16" t="s">
        <v>146</v>
      </c>
      <c r="BM149" s="218" t="s">
        <v>518</v>
      </c>
    </row>
    <row r="150" spans="1:65" s="13" customFormat="1" ht="11.25">
      <c r="B150" s="220"/>
      <c r="C150" s="221"/>
      <c r="D150" s="222" t="s">
        <v>156</v>
      </c>
      <c r="E150" s="223" t="s">
        <v>1</v>
      </c>
      <c r="F150" s="224" t="s">
        <v>519</v>
      </c>
      <c r="G150" s="221"/>
      <c r="H150" s="225">
        <v>10.8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83</v>
      </c>
      <c r="AV150" s="13" t="s">
        <v>83</v>
      </c>
      <c r="AW150" s="13" t="s">
        <v>31</v>
      </c>
      <c r="AX150" s="13" t="s">
        <v>74</v>
      </c>
      <c r="AY150" s="231" t="s">
        <v>139</v>
      </c>
    </row>
    <row r="151" spans="1:65" s="13" customFormat="1" ht="11.25">
      <c r="B151" s="220"/>
      <c r="C151" s="221"/>
      <c r="D151" s="222" t="s">
        <v>156</v>
      </c>
      <c r="E151" s="223" t="s">
        <v>1</v>
      </c>
      <c r="F151" s="224" t="s">
        <v>520</v>
      </c>
      <c r="G151" s="221"/>
      <c r="H151" s="225">
        <v>12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83</v>
      </c>
      <c r="AV151" s="13" t="s">
        <v>83</v>
      </c>
      <c r="AW151" s="13" t="s">
        <v>31</v>
      </c>
      <c r="AX151" s="13" t="s">
        <v>74</v>
      </c>
      <c r="AY151" s="231" t="s">
        <v>139</v>
      </c>
    </row>
    <row r="152" spans="1:65" s="13" customFormat="1" ht="11.25">
      <c r="B152" s="220"/>
      <c r="C152" s="221"/>
      <c r="D152" s="222" t="s">
        <v>156</v>
      </c>
      <c r="E152" s="223" t="s">
        <v>1</v>
      </c>
      <c r="F152" s="224" t="s">
        <v>521</v>
      </c>
      <c r="G152" s="221"/>
      <c r="H152" s="225">
        <v>12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83</v>
      </c>
      <c r="AV152" s="13" t="s">
        <v>83</v>
      </c>
      <c r="AW152" s="13" t="s">
        <v>31</v>
      </c>
      <c r="AX152" s="13" t="s">
        <v>74</v>
      </c>
      <c r="AY152" s="231" t="s">
        <v>139</v>
      </c>
    </row>
    <row r="153" spans="1:65" s="14" customFormat="1" ht="11.25">
      <c r="B153" s="232"/>
      <c r="C153" s="233"/>
      <c r="D153" s="222" t="s">
        <v>156</v>
      </c>
      <c r="E153" s="234" t="s">
        <v>1</v>
      </c>
      <c r="F153" s="235" t="s">
        <v>161</v>
      </c>
      <c r="G153" s="233"/>
      <c r="H153" s="236">
        <v>34.799999999999997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83</v>
      </c>
      <c r="AV153" s="14" t="s">
        <v>146</v>
      </c>
      <c r="AW153" s="14" t="s">
        <v>31</v>
      </c>
      <c r="AX153" s="14" t="s">
        <v>81</v>
      </c>
      <c r="AY153" s="242" t="s">
        <v>139</v>
      </c>
    </row>
    <row r="154" spans="1:65" s="2" customFormat="1" ht="21.75" customHeight="1">
      <c r="A154" s="33"/>
      <c r="B154" s="34"/>
      <c r="C154" s="207" t="s">
        <v>210</v>
      </c>
      <c r="D154" s="207" t="s">
        <v>141</v>
      </c>
      <c r="E154" s="208" t="s">
        <v>522</v>
      </c>
      <c r="F154" s="209" t="s">
        <v>523</v>
      </c>
      <c r="G154" s="210" t="s">
        <v>144</v>
      </c>
      <c r="H154" s="211">
        <v>165</v>
      </c>
      <c r="I154" s="212"/>
      <c r="J154" s="213">
        <f>ROUND(I154*H154,2)</f>
        <v>0</v>
      </c>
      <c r="K154" s="209" t="s">
        <v>145</v>
      </c>
      <c r="L154" s="38"/>
      <c r="M154" s="214" t="s">
        <v>1</v>
      </c>
      <c r="N154" s="215" t="s">
        <v>39</v>
      </c>
      <c r="O154" s="70"/>
      <c r="P154" s="216">
        <f>O154*H154</f>
        <v>0</v>
      </c>
      <c r="Q154" s="216">
        <v>0</v>
      </c>
      <c r="R154" s="216">
        <f>Q154*H154</f>
        <v>0</v>
      </c>
      <c r="S154" s="216">
        <v>0.58599999999999997</v>
      </c>
      <c r="T154" s="217">
        <f>S154*H154</f>
        <v>96.69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8" t="s">
        <v>146</v>
      </c>
      <c r="AT154" s="218" t="s">
        <v>141</v>
      </c>
      <c r="AU154" s="218" t="s">
        <v>83</v>
      </c>
      <c r="AY154" s="16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6" t="s">
        <v>81</v>
      </c>
      <c r="BK154" s="219">
        <f>ROUND(I154*H154,2)</f>
        <v>0</v>
      </c>
      <c r="BL154" s="16" t="s">
        <v>146</v>
      </c>
      <c r="BM154" s="218" t="s">
        <v>524</v>
      </c>
    </row>
    <row r="155" spans="1:65" s="13" customFormat="1" ht="11.25">
      <c r="B155" s="220"/>
      <c r="C155" s="221"/>
      <c r="D155" s="222" t="s">
        <v>156</v>
      </c>
      <c r="E155" s="223" t="s">
        <v>1</v>
      </c>
      <c r="F155" s="224" t="s">
        <v>525</v>
      </c>
      <c r="G155" s="221"/>
      <c r="H155" s="225">
        <v>105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83</v>
      </c>
      <c r="AV155" s="13" t="s">
        <v>83</v>
      </c>
      <c r="AW155" s="13" t="s">
        <v>31</v>
      </c>
      <c r="AX155" s="13" t="s">
        <v>74</v>
      </c>
      <c r="AY155" s="231" t="s">
        <v>139</v>
      </c>
    </row>
    <row r="156" spans="1:65" s="13" customFormat="1" ht="11.25">
      <c r="B156" s="220"/>
      <c r="C156" s="221"/>
      <c r="D156" s="222" t="s">
        <v>156</v>
      </c>
      <c r="E156" s="223" t="s">
        <v>1</v>
      </c>
      <c r="F156" s="224" t="s">
        <v>526</v>
      </c>
      <c r="G156" s="221"/>
      <c r="H156" s="225">
        <v>60</v>
      </c>
      <c r="I156" s="226"/>
      <c r="J156" s="221"/>
      <c r="K156" s="221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83</v>
      </c>
      <c r="AV156" s="13" t="s">
        <v>83</v>
      </c>
      <c r="AW156" s="13" t="s">
        <v>31</v>
      </c>
      <c r="AX156" s="13" t="s">
        <v>74</v>
      </c>
      <c r="AY156" s="231" t="s">
        <v>139</v>
      </c>
    </row>
    <row r="157" spans="1:65" s="14" customFormat="1" ht="11.25">
      <c r="B157" s="232"/>
      <c r="C157" s="233"/>
      <c r="D157" s="222" t="s">
        <v>156</v>
      </c>
      <c r="E157" s="234" t="s">
        <v>1</v>
      </c>
      <c r="F157" s="235" t="s">
        <v>161</v>
      </c>
      <c r="G157" s="233"/>
      <c r="H157" s="236">
        <v>165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156</v>
      </c>
      <c r="AU157" s="242" t="s">
        <v>83</v>
      </c>
      <c r="AV157" s="14" t="s">
        <v>146</v>
      </c>
      <c r="AW157" s="14" t="s">
        <v>31</v>
      </c>
      <c r="AX157" s="14" t="s">
        <v>81</v>
      </c>
      <c r="AY157" s="242" t="s">
        <v>139</v>
      </c>
    </row>
    <row r="158" spans="1:65" s="12" customFormat="1" ht="22.9" customHeight="1">
      <c r="B158" s="191"/>
      <c r="C158" s="192"/>
      <c r="D158" s="193" t="s">
        <v>73</v>
      </c>
      <c r="E158" s="205" t="s">
        <v>83</v>
      </c>
      <c r="F158" s="205" t="s">
        <v>223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SUM(P159:P173)</f>
        <v>0</v>
      </c>
      <c r="Q158" s="199"/>
      <c r="R158" s="200">
        <f>SUM(R159:R173)</f>
        <v>15.590325784960001</v>
      </c>
      <c r="S158" s="199"/>
      <c r="T158" s="201">
        <f>SUM(T159:T173)</f>
        <v>0.26400000000000001</v>
      </c>
      <c r="AR158" s="202" t="s">
        <v>81</v>
      </c>
      <c r="AT158" s="203" t="s">
        <v>73</v>
      </c>
      <c r="AU158" s="203" t="s">
        <v>81</v>
      </c>
      <c r="AY158" s="202" t="s">
        <v>139</v>
      </c>
      <c r="BK158" s="204">
        <f>SUM(BK159:BK173)</f>
        <v>0</v>
      </c>
    </row>
    <row r="159" spans="1:65" s="2" customFormat="1" ht="16.5" customHeight="1">
      <c r="A159" s="33"/>
      <c r="B159" s="34"/>
      <c r="C159" s="207" t="s">
        <v>8</v>
      </c>
      <c r="D159" s="207" t="s">
        <v>141</v>
      </c>
      <c r="E159" s="208" t="s">
        <v>225</v>
      </c>
      <c r="F159" s="209" t="s">
        <v>226</v>
      </c>
      <c r="G159" s="210" t="s">
        <v>169</v>
      </c>
      <c r="H159" s="211">
        <v>1.44</v>
      </c>
      <c r="I159" s="212"/>
      <c r="J159" s="213">
        <f>ROUND(I159*H159,2)</f>
        <v>0</v>
      </c>
      <c r="K159" s="209" t="s">
        <v>145</v>
      </c>
      <c r="L159" s="38"/>
      <c r="M159" s="214" t="s">
        <v>1</v>
      </c>
      <c r="N159" s="215" t="s">
        <v>39</v>
      </c>
      <c r="O159" s="70"/>
      <c r="P159" s="216">
        <f>O159*H159</f>
        <v>0</v>
      </c>
      <c r="Q159" s="216">
        <v>2.2563422040000001</v>
      </c>
      <c r="R159" s="216">
        <f>Q159*H159</f>
        <v>3.24913277376</v>
      </c>
      <c r="S159" s="216">
        <v>0</v>
      </c>
      <c r="T159" s="21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146</v>
      </c>
      <c r="AT159" s="218" t="s">
        <v>141</v>
      </c>
      <c r="AU159" s="218" t="s">
        <v>83</v>
      </c>
      <c r="AY159" s="16" t="s">
        <v>139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81</v>
      </c>
      <c r="BK159" s="219">
        <f>ROUND(I159*H159,2)</f>
        <v>0</v>
      </c>
      <c r="BL159" s="16" t="s">
        <v>146</v>
      </c>
      <c r="BM159" s="218" t="s">
        <v>527</v>
      </c>
    </row>
    <row r="160" spans="1:65" s="13" customFormat="1" ht="22.5">
      <c r="B160" s="220"/>
      <c r="C160" s="221"/>
      <c r="D160" s="222" t="s">
        <v>156</v>
      </c>
      <c r="E160" s="223" t="s">
        <v>1</v>
      </c>
      <c r="F160" s="224" t="s">
        <v>228</v>
      </c>
      <c r="G160" s="221"/>
      <c r="H160" s="225">
        <v>1.44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156</v>
      </c>
      <c r="AU160" s="231" t="s">
        <v>83</v>
      </c>
      <c r="AV160" s="13" t="s">
        <v>83</v>
      </c>
      <c r="AW160" s="13" t="s">
        <v>31</v>
      </c>
      <c r="AX160" s="13" t="s">
        <v>81</v>
      </c>
      <c r="AY160" s="231" t="s">
        <v>139</v>
      </c>
    </row>
    <row r="161" spans="1:65" s="2" customFormat="1" ht="21.75" customHeight="1">
      <c r="A161" s="33"/>
      <c r="B161" s="34"/>
      <c r="C161" s="207" t="s">
        <v>217</v>
      </c>
      <c r="D161" s="207" t="s">
        <v>141</v>
      </c>
      <c r="E161" s="208" t="s">
        <v>230</v>
      </c>
      <c r="F161" s="209" t="s">
        <v>231</v>
      </c>
      <c r="G161" s="210" t="s">
        <v>144</v>
      </c>
      <c r="H161" s="211">
        <v>12.8</v>
      </c>
      <c r="I161" s="212"/>
      <c r="J161" s="213">
        <f>ROUND(I161*H161,2)</f>
        <v>0</v>
      </c>
      <c r="K161" s="209" t="s">
        <v>145</v>
      </c>
      <c r="L161" s="38"/>
      <c r="M161" s="214" t="s">
        <v>1</v>
      </c>
      <c r="N161" s="215" t="s">
        <v>39</v>
      </c>
      <c r="O161" s="70"/>
      <c r="P161" s="216">
        <f>O161*H161</f>
        <v>0</v>
      </c>
      <c r="Q161" s="216">
        <v>1.8249999999999999E-2</v>
      </c>
      <c r="R161" s="216">
        <f>Q161*H161</f>
        <v>0.2336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146</v>
      </c>
      <c r="AT161" s="218" t="s">
        <v>141</v>
      </c>
      <c r="AU161" s="218" t="s">
        <v>83</v>
      </c>
      <c r="AY161" s="16" t="s">
        <v>139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81</v>
      </c>
      <c r="BK161" s="219">
        <f>ROUND(I161*H161,2)</f>
        <v>0</v>
      </c>
      <c r="BL161" s="16" t="s">
        <v>146</v>
      </c>
      <c r="BM161" s="218" t="s">
        <v>528</v>
      </c>
    </row>
    <row r="162" spans="1:65" s="13" customFormat="1" ht="11.25">
      <c r="B162" s="220"/>
      <c r="C162" s="221"/>
      <c r="D162" s="222" t="s">
        <v>156</v>
      </c>
      <c r="E162" s="223" t="s">
        <v>1</v>
      </c>
      <c r="F162" s="224" t="s">
        <v>529</v>
      </c>
      <c r="G162" s="221"/>
      <c r="H162" s="225">
        <v>12.8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83</v>
      </c>
      <c r="AV162" s="13" t="s">
        <v>83</v>
      </c>
      <c r="AW162" s="13" t="s">
        <v>31</v>
      </c>
      <c r="AX162" s="13" t="s">
        <v>81</v>
      </c>
      <c r="AY162" s="231" t="s">
        <v>139</v>
      </c>
    </row>
    <row r="163" spans="1:65" s="2" customFormat="1" ht="21.75" customHeight="1">
      <c r="A163" s="33"/>
      <c r="B163" s="34"/>
      <c r="C163" s="207" t="s">
        <v>224</v>
      </c>
      <c r="D163" s="207" t="s">
        <v>141</v>
      </c>
      <c r="E163" s="208" t="s">
        <v>235</v>
      </c>
      <c r="F163" s="209" t="s">
        <v>236</v>
      </c>
      <c r="G163" s="210" t="s">
        <v>164</v>
      </c>
      <c r="H163" s="211">
        <v>88</v>
      </c>
      <c r="I163" s="212"/>
      <c r="J163" s="213">
        <f>ROUND(I163*H163,2)</f>
        <v>0</v>
      </c>
      <c r="K163" s="209" t="s">
        <v>145</v>
      </c>
      <c r="L163" s="38"/>
      <c r="M163" s="214" t="s">
        <v>1</v>
      </c>
      <c r="N163" s="215" t="s">
        <v>39</v>
      </c>
      <c r="O163" s="70"/>
      <c r="P163" s="216">
        <f>O163*H163</f>
        <v>0</v>
      </c>
      <c r="Q163" s="216">
        <v>8.6000000000000003E-5</v>
      </c>
      <c r="R163" s="216">
        <f>Q163*H163</f>
        <v>7.5680000000000001E-3</v>
      </c>
      <c r="S163" s="216">
        <v>3.0000000000000001E-3</v>
      </c>
      <c r="T163" s="217">
        <f>S163*H163</f>
        <v>0.26400000000000001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146</v>
      </c>
      <c r="AT163" s="218" t="s">
        <v>141</v>
      </c>
      <c r="AU163" s="218" t="s">
        <v>83</v>
      </c>
      <c r="AY163" s="16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81</v>
      </c>
      <c r="BK163" s="219">
        <f>ROUND(I163*H163,2)</f>
        <v>0</v>
      </c>
      <c r="BL163" s="16" t="s">
        <v>146</v>
      </c>
      <c r="BM163" s="218" t="s">
        <v>530</v>
      </c>
    </row>
    <row r="164" spans="1:65" s="2" customFormat="1" ht="19.5">
      <c r="A164" s="33"/>
      <c r="B164" s="34"/>
      <c r="C164" s="35"/>
      <c r="D164" s="222" t="s">
        <v>238</v>
      </c>
      <c r="E164" s="35"/>
      <c r="F164" s="253" t="s">
        <v>239</v>
      </c>
      <c r="G164" s="35"/>
      <c r="H164" s="35"/>
      <c r="I164" s="121"/>
      <c r="J164" s="35"/>
      <c r="K164" s="35"/>
      <c r="L164" s="38"/>
      <c r="M164" s="254"/>
      <c r="N164" s="255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238</v>
      </c>
      <c r="AU164" s="16" t="s">
        <v>83</v>
      </c>
    </row>
    <row r="165" spans="1:65" s="13" customFormat="1" ht="11.25">
      <c r="B165" s="220"/>
      <c r="C165" s="221"/>
      <c r="D165" s="222" t="s">
        <v>156</v>
      </c>
      <c r="E165" s="223" t="s">
        <v>1</v>
      </c>
      <c r="F165" s="224" t="s">
        <v>531</v>
      </c>
      <c r="G165" s="221"/>
      <c r="H165" s="225">
        <v>28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83</v>
      </c>
      <c r="AV165" s="13" t="s">
        <v>83</v>
      </c>
      <c r="AW165" s="13" t="s">
        <v>31</v>
      </c>
      <c r="AX165" s="13" t="s">
        <v>74</v>
      </c>
      <c r="AY165" s="231" t="s">
        <v>139</v>
      </c>
    </row>
    <row r="166" spans="1:65" s="13" customFormat="1" ht="11.25">
      <c r="B166" s="220"/>
      <c r="C166" s="221"/>
      <c r="D166" s="222" t="s">
        <v>156</v>
      </c>
      <c r="E166" s="223" t="s">
        <v>1</v>
      </c>
      <c r="F166" s="224" t="s">
        <v>532</v>
      </c>
      <c r="G166" s="221"/>
      <c r="H166" s="225">
        <v>60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83</v>
      </c>
      <c r="AV166" s="13" t="s">
        <v>83</v>
      </c>
      <c r="AW166" s="13" t="s">
        <v>31</v>
      </c>
      <c r="AX166" s="13" t="s">
        <v>74</v>
      </c>
      <c r="AY166" s="231" t="s">
        <v>139</v>
      </c>
    </row>
    <row r="167" spans="1:65" s="14" customFormat="1" ht="11.25">
      <c r="B167" s="232"/>
      <c r="C167" s="233"/>
      <c r="D167" s="222" t="s">
        <v>156</v>
      </c>
      <c r="E167" s="234" t="s">
        <v>1</v>
      </c>
      <c r="F167" s="235" t="s">
        <v>161</v>
      </c>
      <c r="G167" s="233"/>
      <c r="H167" s="236">
        <v>88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156</v>
      </c>
      <c r="AU167" s="242" t="s">
        <v>83</v>
      </c>
      <c r="AV167" s="14" t="s">
        <v>146</v>
      </c>
      <c r="AW167" s="14" t="s">
        <v>31</v>
      </c>
      <c r="AX167" s="14" t="s">
        <v>81</v>
      </c>
      <c r="AY167" s="242" t="s">
        <v>139</v>
      </c>
    </row>
    <row r="168" spans="1:65" s="2" customFormat="1" ht="21.75" customHeight="1">
      <c r="A168" s="33"/>
      <c r="B168" s="34"/>
      <c r="C168" s="207" t="s">
        <v>229</v>
      </c>
      <c r="D168" s="207" t="s">
        <v>141</v>
      </c>
      <c r="E168" s="208" t="s">
        <v>243</v>
      </c>
      <c r="F168" s="209" t="s">
        <v>244</v>
      </c>
      <c r="G168" s="210" t="s">
        <v>245</v>
      </c>
      <c r="H168" s="211">
        <v>64</v>
      </c>
      <c r="I168" s="212"/>
      <c r="J168" s="213">
        <f>ROUND(I168*H168,2)</f>
        <v>0</v>
      </c>
      <c r="K168" s="209" t="s">
        <v>145</v>
      </c>
      <c r="L168" s="38"/>
      <c r="M168" s="214" t="s">
        <v>1</v>
      </c>
      <c r="N168" s="215" t="s">
        <v>39</v>
      </c>
      <c r="O168" s="70"/>
      <c r="P168" s="216">
        <f>O168*H168</f>
        <v>0</v>
      </c>
      <c r="Q168" s="216">
        <v>6.2890800000000004E-5</v>
      </c>
      <c r="R168" s="216">
        <f>Q168*H168</f>
        <v>4.0250112000000003E-3</v>
      </c>
      <c r="S168" s="216">
        <v>0</v>
      </c>
      <c r="T168" s="21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8" t="s">
        <v>146</v>
      </c>
      <c r="AT168" s="218" t="s">
        <v>141</v>
      </c>
      <c r="AU168" s="218" t="s">
        <v>83</v>
      </c>
      <c r="AY168" s="16" t="s">
        <v>139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81</v>
      </c>
      <c r="BK168" s="219">
        <f>ROUND(I168*H168,2)</f>
        <v>0</v>
      </c>
      <c r="BL168" s="16" t="s">
        <v>146</v>
      </c>
      <c r="BM168" s="218" t="s">
        <v>533</v>
      </c>
    </row>
    <row r="169" spans="1:65" s="13" customFormat="1" ht="11.25">
      <c r="B169" s="220"/>
      <c r="C169" s="221"/>
      <c r="D169" s="222" t="s">
        <v>156</v>
      </c>
      <c r="E169" s="223" t="s">
        <v>1</v>
      </c>
      <c r="F169" s="224" t="s">
        <v>534</v>
      </c>
      <c r="G169" s="221"/>
      <c r="H169" s="225">
        <v>64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83</v>
      </c>
      <c r="AV169" s="13" t="s">
        <v>83</v>
      </c>
      <c r="AW169" s="13" t="s">
        <v>31</v>
      </c>
      <c r="AX169" s="13" t="s">
        <v>81</v>
      </c>
      <c r="AY169" s="231" t="s">
        <v>139</v>
      </c>
    </row>
    <row r="170" spans="1:65" s="2" customFormat="1" ht="16.5" customHeight="1">
      <c r="A170" s="33"/>
      <c r="B170" s="34"/>
      <c r="C170" s="243" t="s">
        <v>234</v>
      </c>
      <c r="D170" s="243" t="s">
        <v>218</v>
      </c>
      <c r="E170" s="244" t="s">
        <v>248</v>
      </c>
      <c r="F170" s="245" t="s">
        <v>249</v>
      </c>
      <c r="G170" s="246" t="s">
        <v>221</v>
      </c>
      <c r="H170" s="247">
        <v>12</v>
      </c>
      <c r="I170" s="248"/>
      <c r="J170" s="249">
        <f>ROUND(I170*H170,2)</f>
        <v>0</v>
      </c>
      <c r="K170" s="245" t="s">
        <v>145</v>
      </c>
      <c r="L170" s="250"/>
      <c r="M170" s="251" t="s">
        <v>1</v>
      </c>
      <c r="N170" s="252" t="s">
        <v>39</v>
      </c>
      <c r="O170" s="70"/>
      <c r="P170" s="216">
        <f>O170*H170</f>
        <v>0</v>
      </c>
      <c r="Q170" s="216">
        <v>1</v>
      </c>
      <c r="R170" s="216">
        <f>Q170*H170</f>
        <v>12</v>
      </c>
      <c r="S170" s="216">
        <v>0</v>
      </c>
      <c r="T170" s="21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8" t="s">
        <v>182</v>
      </c>
      <c r="AT170" s="218" t="s">
        <v>218</v>
      </c>
      <c r="AU170" s="218" t="s">
        <v>83</v>
      </c>
      <c r="AY170" s="16" t="s">
        <v>139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81</v>
      </c>
      <c r="BK170" s="219">
        <f>ROUND(I170*H170,2)</f>
        <v>0</v>
      </c>
      <c r="BL170" s="16" t="s">
        <v>146</v>
      </c>
      <c r="BM170" s="218" t="s">
        <v>535</v>
      </c>
    </row>
    <row r="171" spans="1:65" s="13" customFormat="1" ht="11.25">
      <c r="B171" s="220"/>
      <c r="C171" s="221"/>
      <c r="D171" s="222" t="s">
        <v>156</v>
      </c>
      <c r="E171" s="223" t="s">
        <v>1</v>
      </c>
      <c r="F171" s="224" t="s">
        <v>536</v>
      </c>
      <c r="G171" s="221"/>
      <c r="H171" s="225">
        <v>12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83</v>
      </c>
      <c r="AV171" s="13" t="s">
        <v>83</v>
      </c>
      <c r="AW171" s="13" t="s">
        <v>31</v>
      </c>
      <c r="AX171" s="13" t="s">
        <v>81</v>
      </c>
      <c r="AY171" s="231" t="s">
        <v>139</v>
      </c>
    </row>
    <row r="172" spans="1:65" s="2" customFormat="1" ht="16.5" customHeight="1">
      <c r="A172" s="33"/>
      <c r="B172" s="34"/>
      <c r="C172" s="243" t="s">
        <v>242</v>
      </c>
      <c r="D172" s="243" t="s">
        <v>218</v>
      </c>
      <c r="E172" s="244" t="s">
        <v>253</v>
      </c>
      <c r="F172" s="245" t="s">
        <v>254</v>
      </c>
      <c r="G172" s="246" t="s">
        <v>255</v>
      </c>
      <c r="H172" s="247">
        <v>96</v>
      </c>
      <c r="I172" s="248"/>
      <c r="J172" s="249">
        <f>ROUND(I172*H172,2)</f>
        <v>0</v>
      </c>
      <c r="K172" s="245" t="s">
        <v>145</v>
      </c>
      <c r="L172" s="250"/>
      <c r="M172" s="251" t="s">
        <v>1</v>
      </c>
      <c r="N172" s="252" t="s">
        <v>39</v>
      </c>
      <c r="O172" s="70"/>
      <c r="P172" s="216">
        <f>O172*H172</f>
        <v>0</v>
      </c>
      <c r="Q172" s="216">
        <v>1E-3</v>
      </c>
      <c r="R172" s="216">
        <f>Q172*H172</f>
        <v>9.6000000000000002E-2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182</v>
      </c>
      <c r="AT172" s="218" t="s">
        <v>218</v>
      </c>
      <c r="AU172" s="218" t="s">
        <v>83</v>
      </c>
      <c r="AY172" s="16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81</v>
      </c>
      <c r="BK172" s="219">
        <f>ROUND(I172*H172,2)</f>
        <v>0</v>
      </c>
      <c r="BL172" s="16" t="s">
        <v>146</v>
      </c>
      <c r="BM172" s="218" t="s">
        <v>537</v>
      </c>
    </row>
    <row r="173" spans="1:65" s="13" customFormat="1" ht="11.25">
      <c r="B173" s="220"/>
      <c r="C173" s="221"/>
      <c r="D173" s="222" t="s">
        <v>156</v>
      </c>
      <c r="E173" s="223" t="s">
        <v>1</v>
      </c>
      <c r="F173" s="224" t="s">
        <v>538</v>
      </c>
      <c r="G173" s="221"/>
      <c r="H173" s="225">
        <v>96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83</v>
      </c>
      <c r="AV173" s="13" t="s">
        <v>83</v>
      </c>
      <c r="AW173" s="13" t="s">
        <v>31</v>
      </c>
      <c r="AX173" s="13" t="s">
        <v>81</v>
      </c>
      <c r="AY173" s="231" t="s">
        <v>139</v>
      </c>
    </row>
    <row r="174" spans="1:65" s="12" customFormat="1" ht="22.9" customHeight="1">
      <c r="B174" s="191"/>
      <c r="C174" s="192"/>
      <c r="D174" s="193" t="s">
        <v>73</v>
      </c>
      <c r="E174" s="205" t="s">
        <v>151</v>
      </c>
      <c r="F174" s="205" t="s">
        <v>258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SUM(P175:P192)</f>
        <v>0</v>
      </c>
      <c r="Q174" s="199"/>
      <c r="R174" s="200">
        <f>SUM(R175:R192)</f>
        <v>27.440986307999999</v>
      </c>
      <c r="S174" s="199"/>
      <c r="T174" s="201">
        <f>SUM(T175:T192)</f>
        <v>0</v>
      </c>
      <c r="AR174" s="202" t="s">
        <v>81</v>
      </c>
      <c r="AT174" s="203" t="s">
        <v>73</v>
      </c>
      <c r="AU174" s="203" t="s">
        <v>81</v>
      </c>
      <c r="AY174" s="202" t="s">
        <v>139</v>
      </c>
      <c r="BK174" s="204">
        <f>SUM(BK175:BK192)</f>
        <v>0</v>
      </c>
    </row>
    <row r="175" spans="1:65" s="2" customFormat="1" ht="21.75" customHeight="1">
      <c r="A175" s="33"/>
      <c r="B175" s="34"/>
      <c r="C175" s="207" t="s">
        <v>7</v>
      </c>
      <c r="D175" s="207" t="s">
        <v>141</v>
      </c>
      <c r="E175" s="208" t="s">
        <v>260</v>
      </c>
      <c r="F175" s="209" t="s">
        <v>261</v>
      </c>
      <c r="G175" s="210" t="s">
        <v>154</v>
      </c>
      <c r="H175" s="211">
        <v>54</v>
      </c>
      <c r="I175" s="212"/>
      <c r="J175" s="213">
        <f>ROUND(I175*H175,2)</f>
        <v>0</v>
      </c>
      <c r="K175" s="209" t="s">
        <v>145</v>
      </c>
      <c r="L175" s="38"/>
      <c r="M175" s="214" t="s">
        <v>1</v>
      </c>
      <c r="N175" s="215" t="s">
        <v>39</v>
      </c>
      <c r="O175" s="70"/>
      <c r="P175" s="216">
        <f>O175*H175</f>
        <v>0</v>
      </c>
      <c r="Q175" s="216">
        <v>1.1868E-3</v>
      </c>
      <c r="R175" s="216">
        <f>Q175*H175</f>
        <v>6.4087199999999997E-2</v>
      </c>
      <c r="S175" s="216">
        <v>0</v>
      </c>
      <c r="T175" s="21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146</v>
      </c>
      <c r="AT175" s="218" t="s">
        <v>141</v>
      </c>
      <c r="AU175" s="218" t="s">
        <v>83</v>
      </c>
      <c r="AY175" s="16" t="s">
        <v>139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81</v>
      </c>
      <c r="BK175" s="219">
        <f>ROUND(I175*H175,2)</f>
        <v>0</v>
      </c>
      <c r="BL175" s="16" t="s">
        <v>146</v>
      </c>
      <c r="BM175" s="218" t="s">
        <v>539</v>
      </c>
    </row>
    <row r="176" spans="1:65" s="2" customFormat="1" ht="19.5">
      <c r="A176" s="33"/>
      <c r="B176" s="34"/>
      <c r="C176" s="35"/>
      <c r="D176" s="222" t="s">
        <v>238</v>
      </c>
      <c r="E176" s="35"/>
      <c r="F176" s="253" t="s">
        <v>263</v>
      </c>
      <c r="G176" s="35"/>
      <c r="H176" s="35"/>
      <c r="I176" s="121"/>
      <c r="J176" s="35"/>
      <c r="K176" s="35"/>
      <c r="L176" s="38"/>
      <c r="M176" s="254"/>
      <c r="N176" s="255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238</v>
      </c>
      <c r="AU176" s="16" t="s">
        <v>83</v>
      </c>
    </row>
    <row r="177" spans="1:65" s="13" customFormat="1" ht="11.25">
      <c r="B177" s="220"/>
      <c r="C177" s="221"/>
      <c r="D177" s="222" t="s">
        <v>156</v>
      </c>
      <c r="E177" s="223" t="s">
        <v>1</v>
      </c>
      <c r="F177" s="224" t="s">
        <v>540</v>
      </c>
      <c r="G177" s="221"/>
      <c r="H177" s="225">
        <v>54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156</v>
      </c>
      <c r="AU177" s="231" t="s">
        <v>83</v>
      </c>
      <c r="AV177" s="13" t="s">
        <v>83</v>
      </c>
      <c r="AW177" s="13" t="s">
        <v>31</v>
      </c>
      <c r="AX177" s="13" t="s">
        <v>81</v>
      </c>
      <c r="AY177" s="231" t="s">
        <v>139</v>
      </c>
    </row>
    <row r="178" spans="1:65" s="2" customFormat="1" ht="21.75" customHeight="1">
      <c r="A178" s="33"/>
      <c r="B178" s="34"/>
      <c r="C178" s="243" t="s">
        <v>252</v>
      </c>
      <c r="D178" s="243" t="s">
        <v>218</v>
      </c>
      <c r="E178" s="244" t="s">
        <v>266</v>
      </c>
      <c r="F178" s="245" t="s">
        <v>267</v>
      </c>
      <c r="G178" s="246" t="s">
        <v>221</v>
      </c>
      <c r="H178" s="247">
        <v>0.1</v>
      </c>
      <c r="I178" s="248"/>
      <c r="J178" s="249">
        <f>ROUND(I178*H178,2)</f>
        <v>0</v>
      </c>
      <c r="K178" s="245" t="s">
        <v>145</v>
      </c>
      <c r="L178" s="250"/>
      <c r="M178" s="251" t="s">
        <v>1</v>
      </c>
      <c r="N178" s="252" t="s">
        <v>39</v>
      </c>
      <c r="O178" s="70"/>
      <c r="P178" s="216">
        <f>O178*H178</f>
        <v>0</v>
      </c>
      <c r="Q178" s="216">
        <v>1</v>
      </c>
      <c r="R178" s="216">
        <f>Q178*H178</f>
        <v>0.1</v>
      </c>
      <c r="S178" s="216">
        <v>0</v>
      </c>
      <c r="T178" s="21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8" t="s">
        <v>182</v>
      </c>
      <c r="AT178" s="218" t="s">
        <v>218</v>
      </c>
      <c r="AU178" s="218" t="s">
        <v>83</v>
      </c>
      <c r="AY178" s="16" t="s">
        <v>139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81</v>
      </c>
      <c r="BK178" s="219">
        <f>ROUND(I178*H178,2)</f>
        <v>0</v>
      </c>
      <c r="BL178" s="16" t="s">
        <v>146</v>
      </c>
      <c r="BM178" s="218" t="s">
        <v>541</v>
      </c>
    </row>
    <row r="179" spans="1:65" s="2" customFormat="1" ht="19.5">
      <c r="A179" s="33"/>
      <c r="B179" s="34"/>
      <c r="C179" s="35"/>
      <c r="D179" s="222" t="s">
        <v>238</v>
      </c>
      <c r="E179" s="35"/>
      <c r="F179" s="253" t="s">
        <v>269</v>
      </c>
      <c r="G179" s="35"/>
      <c r="H179" s="35"/>
      <c r="I179" s="121"/>
      <c r="J179" s="35"/>
      <c r="K179" s="35"/>
      <c r="L179" s="38"/>
      <c r="M179" s="254"/>
      <c r="N179" s="255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238</v>
      </c>
      <c r="AU179" s="16" t="s">
        <v>83</v>
      </c>
    </row>
    <row r="180" spans="1:65" s="13" customFormat="1" ht="11.25">
      <c r="B180" s="220"/>
      <c r="C180" s="221"/>
      <c r="D180" s="222" t="s">
        <v>156</v>
      </c>
      <c r="E180" s="223" t="s">
        <v>1</v>
      </c>
      <c r="F180" s="224" t="s">
        <v>270</v>
      </c>
      <c r="G180" s="221"/>
      <c r="H180" s="225">
        <v>0.1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156</v>
      </c>
      <c r="AU180" s="231" t="s">
        <v>83</v>
      </c>
      <c r="AV180" s="13" t="s">
        <v>83</v>
      </c>
      <c r="AW180" s="13" t="s">
        <v>31</v>
      </c>
      <c r="AX180" s="13" t="s">
        <v>81</v>
      </c>
      <c r="AY180" s="231" t="s">
        <v>139</v>
      </c>
    </row>
    <row r="181" spans="1:65" s="2" customFormat="1" ht="16.5" customHeight="1">
      <c r="A181" s="33"/>
      <c r="B181" s="34"/>
      <c r="C181" s="207" t="s">
        <v>259</v>
      </c>
      <c r="D181" s="207" t="s">
        <v>141</v>
      </c>
      <c r="E181" s="208" t="s">
        <v>272</v>
      </c>
      <c r="F181" s="209" t="s">
        <v>273</v>
      </c>
      <c r="G181" s="210" t="s">
        <v>169</v>
      </c>
      <c r="H181" s="211">
        <v>9.9359999999999999</v>
      </c>
      <c r="I181" s="212"/>
      <c r="J181" s="213">
        <f>ROUND(I181*H181,2)</f>
        <v>0</v>
      </c>
      <c r="K181" s="209" t="s">
        <v>145</v>
      </c>
      <c r="L181" s="38"/>
      <c r="M181" s="214" t="s">
        <v>1</v>
      </c>
      <c r="N181" s="215" t="s">
        <v>39</v>
      </c>
      <c r="O181" s="70"/>
      <c r="P181" s="216">
        <f>O181*H181</f>
        <v>0</v>
      </c>
      <c r="Q181" s="216">
        <v>2.4778600000000002</v>
      </c>
      <c r="R181" s="216">
        <f>Q181*H181</f>
        <v>24.620016960000001</v>
      </c>
      <c r="S181" s="216">
        <v>0</v>
      </c>
      <c r="T181" s="21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8" t="s">
        <v>146</v>
      </c>
      <c r="AT181" s="218" t="s">
        <v>141</v>
      </c>
      <c r="AU181" s="218" t="s">
        <v>83</v>
      </c>
      <c r="AY181" s="16" t="s">
        <v>139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6" t="s">
        <v>81</v>
      </c>
      <c r="BK181" s="219">
        <f>ROUND(I181*H181,2)</f>
        <v>0</v>
      </c>
      <c r="BL181" s="16" t="s">
        <v>146</v>
      </c>
      <c r="BM181" s="218" t="s">
        <v>542</v>
      </c>
    </row>
    <row r="182" spans="1:65" s="2" customFormat="1" ht="19.5">
      <c r="A182" s="33"/>
      <c r="B182" s="34"/>
      <c r="C182" s="35"/>
      <c r="D182" s="222" t="s">
        <v>238</v>
      </c>
      <c r="E182" s="35"/>
      <c r="F182" s="253" t="s">
        <v>275</v>
      </c>
      <c r="G182" s="35"/>
      <c r="H182" s="35"/>
      <c r="I182" s="121"/>
      <c r="J182" s="35"/>
      <c r="K182" s="35"/>
      <c r="L182" s="38"/>
      <c r="M182" s="254"/>
      <c r="N182" s="255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238</v>
      </c>
      <c r="AU182" s="16" t="s">
        <v>83</v>
      </c>
    </row>
    <row r="183" spans="1:65" s="13" customFormat="1" ht="11.25">
      <c r="B183" s="220"/>
      <c r="C183" s="221"/>
      <c r="D183" s="222" t="s">
        <v>156</v>
      </c>
      <c r="E183" s="223" t="s">
        <v>1</v>
      </c>
      <c r="F183" s="224" t="s">
        <v>543</v>
      </c>
      <c r="G183" s="221"/>
      <c r="H183" s="225">
        <v>8.2799999999999994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83</v>
      </c>
      <c r="AV183" s="13" t="s">
        <v>83</v>
      </c>
      <c r="AW183" s="13" t="s">
        <v>31</v>
      </c>
      <c r="AX183" s="13" t="s">
        <v>81</v>
      </c>
      <c r="AY183" s="231" t="s">
        <v>139</v>
      </c>
    </row>
    <row r="184" spans="1:65" s="13" customFormat="1" ht="11.25">
      <c r="B184" s="220"/>
      <c r="C184" s="221"/>
      <c r="D184" s="222" t="s">
        <v>156</v>
      </c>
      <c r="E184" s="221"/>
      <c r="F184" s="224" t="s">
        <v>544</v>
      </c>
      <c r="G184" s="221"/>
      <c r="H184" s="225">
        <v>9.9359999999999999</v>
      </c>
      <c r="I184" s="226"/>
      <c r="J184" s="221"/>
      <c r="K184" s="221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156</v>
      </c>
      <c r="AU184" s="231" t="s">
        <v>83</v>
      </c>
      <c r="AV184" s="13" t="s">
        <v>83</v>
      </c>
      <c r="AW184" s="13" t="s">
        <v>4</v>
      </c>
      <c r="AX184" s="13" t="s">
        <v>81</v>
      </c>
      <c r="AY184" s="231" t="s">
        <v>139</v>
      </c>
    </row>
    <row r="185" spans="1:65" s="2" customFormat="1" ht="16.5" customHeight="1">
      <c r="A185" s="33"/>
      <c r="B185" s="34"/>
      <c r="C185" s="207" t="s">
        <v>265</v>
      </c>
      <c r="D185" s="207" t="s">
        <v>141</v>
      </c>
      <c r="E185" s="208" t="s">
        <v>279</v>
      </c>
      <c r="F185" s="209" t="s">
        <v>280</v>
      </c>
      <c r="G185" s="210" t="s">
        <v>144</v>
      </c>
      <c r="H185" s="211">
        <v>20</v>
      </c>
      <c r="I185" s="212"/>
      <c r="J185" s="213">
        <f>ROUND(I185*H185,2)</f>
        <v>0</v>
      </c>
      <c r="K185" s="209" t="s">
        <v>145</v>
      </c>
      <c r="L185" s="38"/>
      <c r="M185" s="214" t="s">
        <v>1</v>
      </c>
      <c r="N185" s="215" t="s">
        <v>39</v>
      </c>
      <c r="O185" s="70"/>
      <c r="P185" s="216">
        <f>O185*H185</f>
        <v>0</v>
      </c>
      <c r="Q185" s="216">
        <v>4.1744200000000002E-2</v>
      </c>
      <c r="R185" s="216">
        <f>Q185*H185</f>
        <v>0.83488400000000007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146</v>
      </c>
      <c r="AT185" s="218" t="s">
        <v>141</v>
      </c>
      <c r="AU185" s="218" t="s">
        <v>83</v>
      </c>
      <c r="AY185" s="16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81</v>
      </c>
      <c r="BK185" s="219">
        <f>ROUND(I185*H185,2)</f>
        <v>0</v>
      </c>
      <c r="BL185" s="16" t="s">
        <v>146</v>
      </c>
      <c r="BM185" s="218" t="s">
        <v>545</v>
      </c>
    </row>
    <row r="186" spans="1:65" s="13" customFormat="1" ht="11.25">
      <c r="B186" s="220"/>
      <c r="C186" s="221"/>
      <c r="D186" s="222" t="s">
        <v>156</v>
      </c>
      <c r="E186" s="223" t="s">
        <v>1</v>
      </c>
      <c r="F186" s="224" t="s">
        <v>546</v>
      </c>
      <c r="G186" s="221"/>
      <c r="H186" s="225">
        <v>20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83</v>
      </c>
      <c r="AV186" s="13" t="s">
        <v>83</v>
      </c>
      <c r="AW186" s="13" t="s">
        <v>31</v>
      </c>
      <c r="AX186" s="13" t="s">
        <v>81</v>
      </c>
      <c r="AY186" s="231" t="s">
        <v>139</v>
      </c>
    </row>
    <row r="187" spans="1:65" s="2" customFormat="1" ht="16.5" customHeight="1">
      <c r="A187" s="33"/>
      <c r="B187" s="34"/>
      <c r="C187" s="207" t="s">
        <v>271</v>
      </c>
      <c r="D187" s="207" t="s">
        <v>141</v>
      </c>
      <c r="E187" s="208" t="s">
        <v>284</v>
      </c>
      <c r="F187" s="209" t="s">
        <v>285</v>
      </c>
      <c r="G187" s="210" t="s">
        <v>144</v>
      </c>
      <c r="H187" s="211">
        <v>20</v>
      </c>
      <c r="I187" s="212"/>
      <c r="J187" s="213">
        <f>ROUND(I187*H187,2)</f>
        <v>0</v>
      </c>
      <c r="K187" s="209" t="s">
        <v>145</v>
      </c>
      <c r="L187" s="38"/>
      <c r="M187" s="214" t="s">
        <v>1</v>
      </c>
      <c r="N187" s="215" t="s">
        <v>39</v>
      </c>
      <c r="O187" s="70"/>
      <c r="P187" s="216">
        <f>O187*H187</f>
        <v>0</v>
      </c>
      <c r="Q187" s="216">
        <v>1.5E-5</v>
      </c>
      <c r="R187" s="216">
        <f>Q187*H187</f>
        <v>3.0000000000000003E-4</v>
      </c>
      <c r="S187" s="216">
        <v>0</v>
      </c>
      <c r="T187" s="21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146</v>
      </c>
      <c r="AT187" s="218" t="s">
        <v>141</v>
      </c>
      <c r="AU187" s="218" t="s">
        <v>83</v>
      </c>
      <c r="AY187" s="16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81</v>
      </c>
      <c r="BK187" s="219">
        <f>ROUND(I187*H187,2)</f>
        <v>0</v>
      </c>
      <c r="BL187" s="16" t="s">
        <v>146</v>
      </c>
      <c r="BM187" s="218" t="s">
        <v>547</v>
      </c>
    </row>
    <row r="188" spans="1:65" s="2" customFormat="1" ht="16.5" customHeight="1">
      <c r="A188" s="33"/>
      <c r="B188" s="34"/>
      <c r="C188" s="207" t="s">
        <v>278</v>
      </c>
      <c r="D188" s="207" t="s">
        <v>141</v>
      </c>
      <c r="E188" s="208" t="s">
        <v>288</v>
      </c>
      <c r="F188" s="209" t="s">
        <v>289</v>
      </c>
      <c r="G188" s="210" t="s">
        <v>221</v>
      </c>
      <c r="H188" s="211">
        <v>1.49</v>
      </c>
      <c r="I188" s="212"/>
      <c r="J188" s="213">
        <f>ROUND(I188*H188,2)</f>
        <v>0</v>
      </c>
      <c r="K188" s="209" t="s">
        <v>145</v>
      </c>
      <c r="L188" s="38"/>
      <c r="M188" s="214" t="s">
        <v>1</v>
      </c>
      <c r="N188" s="215" t="s">
        <v>39</v>
      </c>
      <c r="O188" s="70"/>
      <c r="P188" s="216">
        <f>O188*H188</f>
        <v>0</v>
      </c>
      <c r="Q188" s="216">
        <v>1.0487652000000001</v>
      </c>
      <c r="R188" s="216">
        <f>Q188*H188</f>
        <v>1.5626601480000002</v>
      </c>
      <c r="S188" s="216">
        <v>0</v>
      </c>
      <c r="T188" s="21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8" t="s">
        <v>146</v>
      </c>
      <c r="AT188" s="218" t="s">
        <v>141</v>
      </c>
      <c r="AU188" s="218" t="s">
        <v>83</v>
      </c>
      <c r="AY188" s="16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81</v>
      </c>
      <c r="BK188" s="219">
        <f>ROUND(I188*H188,2)</f>
        <v>0</v>
      </c>
      <c r="BL188" s="16" t="s">
        <v>146</v>
      </c>
      <c r="BM188" s="218" t="s">
        <v>548</v>
      </c>
    </row>
    <row r="189" spans="1:65" s="13" customFormat="1" ht="11.25">
      <c r="B189" s="220"/>
      <c r="C189" s="221"/>
      <c r="D189" s="222" t="s">
        <v>156</v>
      </c>
      <c r="E189" s="223" t="s">
        <v>1</v>
      </c>
      <c r="F189" s="224" t="s">
        <v>549</v>
      </c>
      <c r="G189" s="221"/>
      <c r="H189" s="225">
        <v>1.49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83</v>
      </c>
      <c r="AV189" s="13" t="s">
        <v>83</v>
      </c>
      <c r="AW189" s="13" t="s">
        <v>31</v>
      </c>
      <c r="AX189" s="13" t="s">
        <v>81</v>
      </c>
      <c r="AY189" s="231" t="s">
        <v>139</v>
      </c>
    </row>
    <row r="190" spans="1:65" s="2" customFormat="1" ht="16.5" customHeight="1">
      <c r="A190" s="33"/>
      <c r="B190" s="34"/>
      <c r="C190" s="207" t="s">
        <v>283</v>
      </c>
      <c r="D190" s="207" t="s">
        <v>141</v>
      </c>
      <c r="E190" s="208" t="s">
        <v>293</v>
      </c>
      <c r="F190" s="209" t="s">
        <v>294</v>
      </c>
      <c r="G190" s="210" t="s">
        <v>169</v>
      </c>
      <c r="H190" s="211">
        <v>2</v>
      </c>
      <c r="I190" s="212"/>
      <c r="J190" s="213">
        <f>ROUND(I190*H190,2)</f>
        <v>0</v>
      </c>
      <c r="K190" s="209" t="s">
        <v>145</v>
      </c>
      <c r="L190" s="38"/>
      <c r="M190" s="214" t="s">
        <v>1</v>
      </c>
      <c r="N190" s="215" t="s">
        <v>39</v>
      </c>
      <c r="O190" s="70"/>
      <c r="P190" s="216">
        <f>O190*H190</f>
        <v>0</v>
      </c>
      <c r="Q190" s="216">
        <v>0.129519</v>
      </c>
      <c r="R190" s="216">
        <f>Q190*H190</f>
        <v>0.25903799999999999</v>
      </c>
      <c r="S190" s="216">
        <v>0</v>
      </c>
      <c r="T190" s="21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8" t="s">
        <v>146</v>
      </c>
      <c r="AT190" s="218" t="s">
        <v>141</v>
      </c>
      <c r="AU190" s="218" t="s">
        <v>83</v>
      </c>
      <c r="AY190" s="16" t="s">
        <v>139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81</v>
      </c>
      <c r="BK190" s="219">
        <f>ROUND(I190*H190,2)</f>
        <v>0</v>
      </c>
      <c r="BL190" s="16" t="s">
        <v>146</v>
      </c>
      <c r="BM190" s="218" t="s">
        <v>550</v>
      </c>
    </row>
    <row r="191" spans="1:65" s="2" customFormat="1" ht="19.5">
      <c r="A191" s="33"/>
      <c r="B191" s="34"/>
      <c r="C191" s="35"/>
      <c r="D191" s="222" t="s">
        <v>238</v>
      </c>
      <c r="E191" s="35"/>
      <c r="F191" s="253" t="s">
        <v>296</v>
      </c>
      <c r="G191" s="35"/>
      <c r="H191" s="35"/>
      <c r="I191" s="121"/>
      <c r="J191" s="35"/>
      <c r="K191" s="35"/>
      <c r="L191" s="38"/>
      <c r="M191" s="254"/>
      <c r="N191" s="255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238</v>
      </c>
      <c r="AU191" s="16" t="s">
        <v>83</v>
      </c>
    </row>
    <row r="192" spans="1:65" s="2" customFormat="1" ht="21.75" customHeight="1">
      <c r="A192" s="33"/>
      <c r="B192" s="34"/>
      <c r="C192" s="207" t="s">
        <v>287</v>
      </c>
      <c r="D192" s="207" t="s">
        <v>141</v>
      </c>
      <c r="E192" s="208" t="s">
        <v>298</v>
      </c>
      <c r="F192" s="209" t="s">
        <v>299</v>
      </c>
      <c r="G192" s="210" t="s">
        <v>169</v>
      </c>
      <c r="H192" s="211">
        <v>2</v>
      </c>
      <c r="I192" s="212"/>
      <c r="J192" s="213">
        <f>ROUND(I192*H192,2)</f>
        <v>0</v>
      </c>
      <c r="K192" s="209" t="s">
        <v>145</v>
      </c>
      <c r="L192" s="38"/>
      <c r="M192" s="214" t="s">
        <v>1</v>
      </c>
      <c r="N192" s="215" t="s">
        <v>39</v>
      </c>
      <c r="O192" s="70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8" t="s">
        <v>146</v>
      </c>
      <c r="AT192" s="218" t="s">
        <v>141</v>
      </c>
      <c r="AU192" s="218" t="s">
        <v>83</v>
      </c>
      <c r="AY192" s="16" t="s">
        <v>139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6" t="s">
        <v>81</v>
      </c>
      <c r="BK192" s="219">
        <f>ROUND(I192*H192,2)</f>
        <v>0</v>
      </c>
      <c r="BL192" s="16" t="s">
        <v>146</v>
      </c>
      <c r="BM192" s="218" t="s">
        <v>551</v>
      </c>
    </row>
    <row r="193" spans="1:65" s="12" customFormat="1" ht="22.9" customHeight="1">
      <c r="B193" s="191"/>
      <c r="C193" s="192"/>
      <c r="D193" s="193" t="s">
        <v>73</v>
      </c>
      <c r="E193" s="205" t="s">
        <v>146</v>
      </c>
      <c r="F193" s="205" t="s">
        <v>301</v>
      </c>
      <c r="G193" s="192"/>
      <c r="H193" s="192"/>
      <c r="I193" s="195"/>
      <c r="J193" s="206">
        <f>BK193</f>
        <v>0</v>
      </c>
      <c r="K193" s="192"/>
      <c r="L193" s="197"/>
      <c r="M193" s="198"/>
      <c r="N193" s="199"/>
      <c r="O193" s="199"/>
      <c r="P193" s="200">
        <f>SUM(P194:P204)</f>
        <v>0</v>
      </c>
      <c r="Q193" s="199"/>
      <c r="R193" s="200">
        <f>SUM(R194:R204)</f>
        <v>418.92981347199998</v>
      </c>
      <c r="S193" s="199"/>
      <c r="T193" s="201">
        <f>SUM(T194:T204)</f>
        <v>0</v>
      </c>
      <c r="AR193" s="202" t="s">
        <v>81</v>
      </c>
      <c r="AT193" s="203" t="s">
        <v>73</v>
      </c>
      <c r="AU193" s="203" t="s">
        <v>81</v>
      </c>
      <c r="AY193" s="202" t="s">
        <v>139</v>
      </c>
      <c r="BK193" s="204">
        <f>SUM(BK194:BK204)</f>
        <v>0</v>
      </c>
    </row>
    <row r="194" spans="1:65" s="2" customFormat="1" ht="21.75" customHeight="1">
      <c r="A194" s="33"/>
      <c r="B194" s="34"/>
      <c r="C194" s="207" t="s">
        <v>292</v>
      </c>
      <c r="D194" s="207" t="s">
        <v>141</v>
      </c>
      <c r="E194" s="208" t="s">
        <v>303</v>
      </c>
      <c r="F194" s="209" t="s">
        <v>304</v>
      </c>
      <c r="G194" s="210" t="s">
        <v>144</v>
      </c>
      <c r="H194" s="211">
        <v>1.44</v>
      </c>
      <c r="I194" s="212"/>
      <c r="J194" s="213">
        <f>ROUND(I194*H194,2)</f>
        <v>0</v>
      </c>
      <c r="K194" s="209" t="s">
        <v>145</v>
      </c>
      <c r="L194" s="38"/>
      <c r="M194" s="214" t="s">
        <v>1</v>
      </c>
      <c r="N194" s="215" t="s">
        <v>39</v>
      </c>
      <c r="O194" s="70"/>
      <c r="P194" s="216">
        <f>O194*H194</f>
        <v>0</v>
      </c>
      <c r="Q194" s="216">
        <v>1.45328E-2</v>
      </c>
      <c r="R194" s="216">
        <f>Q194*H194</f>
        <v>2.0927232E-2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146</v>
      </c>
      <c r="AT194" s="218" t="s">
        <v>141</v>
      </c>
      <c r="AU194" s="218" t="s">
        <v>83</v>
      </c>
      <c r="AY194" s="16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81</v>
      </c>
      <c r="BK194" s="219">
        <f>ROUND(I194*H194,2)</f>
        <v>0</v>
      </c>
      <c r="BL194" s="16" t="s">
        <v>146</v>
      </c>
      <c r="BM194" s="218" t="s">
        <v>552</v>
      </c>
    </row>
    <row r="195" spans="1:65" s="2" customFormat="1" ht="19.5">
      <c r="A195" s="33"/>
      <c r="B195" s="34"/>
      <c r="C195" s="35"/>
      <c r="D195" s="222" t="s">
        <v>238</v>
      </c>
      <c r="E195" s="35"/>
      <c r="F195" s="253" t="s">
        <v>306</v>
      </c>
      <c r="G195" s="35"/>
      <c r="H195" s="35"/>
      <c r="I195" s="121"/>
      <c r="J195" s="35"/>
      <c r="K195" s="35"/>
      <c r="L195" s="38"/>
      <c r="M195" s="254"/>
      <c r="N195" s="255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238</v>
      </c>
      <c r="AU195" s="16" t="s">
        <v>83</v>
      </c>
    </row>
    <row r="196" spans="1:65" s="13" customFormat="1" ht="11.25">
      <c r="B196" s="220"/>
      <c r="C196" s="221"/>
      <c r="D196" s="222" t="s">
        <v>156</v>
      </c>
      <c r="E196" s="223" t="s">
        <v>1</v>
      </c>
      <c r="F196" s="224" t="s">
        <v>307</v>
      </c>
      <c r="G196" s="221"/>
      <c r="H196" s="225">
        <v>1.44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83</v>
      </c>
      <c r="AV196" s="13" t="s">
        <v>83</v>
      </c>
      <c r="AW196" s="13" t="s">
        <v>31</v>
      </c>
      <c r="AX196" s="13" t="s">
        <v>81</v>
      </c>
      <c r="AY196" s="231" t="s">
        <v>139</v>
      </c>
    </row>
    <row r="197" spans="1:65" s="2" customFormat="1" ht="21.75" customHeight="1">
      <c r="A197" s="33"/>
      <c r="B197" s="34"/>
      <c r="C197" s="207" t="s">
        <v>297</v>
      </c>
      <c r="D197" s="207" t="s">
        <v>141</v>
      </c>
      <c r="E197" s="208" t="s">
        <v>309</v>
      </c>
      <c r="F197" s="209" t="s">
        <v>310</v>
      </c>
      <c r="G197" s="210" t="s">
        <v>144</v>
      </c>
      <c r="H197" s="211">
        <v>2.88</v>
      </c>
      <c r="I197" s="212"/>
      <c r="J197" s="213">
        <f>ROUND(I197*H197,2)</f>
        <v>0</v>
      </c>
      <c r="K197" s="209" t="s">
        <v>145</v>
      </c>
      <c r="L197" s="38"/>
      <c r="M197" s="214" t="s">
        <v>1</v>
      </c>
      <c r="N197" s="215" t="s">
        <v>39</v>
      </c>
      <c r="O197" s="70"/>
      <c r="P197" s="216">
        <f>O197*H197</f>
        <v>0</v>
      </c>
      <c r="Q197" s="216">
        <v>1.5138E-2</v>
      </c>
      <c r="R197" s="216">
        <f>Q197*H197</f>
        <v>4.3597440000000001E-2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146</v>
      </c>
      <c r="AT197" s="218" t="s">
        <v>141</v>
      </c>
      <c r="AU197" s="218" t="s">
        <v>83</v>
      </c>
      <c r="AY197" s="16" t="s">
        <v>139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81</v>
      </c>
      <c r="BK197" s="219">
        <f>ROUND(I197*H197,2)</f>
        <v>0</v>
      </c>
      <c r="BL197" s="16" t="s">
        <v>146</v>
      </c>
      <c r="BM197" s="218" t="s">
        <v>553</v>
      </c>
    </row>
    <row r="198" spans="1:65" s="13" customFormat="1" ht="11.25">
      <c r="B198" s="220"/>
      <c r="C198" s="221"/>
      <c r="D198" s="222" t="s">
        <v>156</v>
      </c>
      <c r="E198" s="221"/>
      <c r="F198" s="224" t="s">
        <v>312</v>
      </c>
      <c r="G198" s="221"/>
      <c r="H198" s="225">
        <v>2.88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156</v>
      </c>
      <c r="AU198" s="231" t="s">
        <v>83</v>
      </c>
      <c r="AV198" s="13" t="s">
        <v>83</v>
      </c>
      <c r="AW198" s="13" t="s">
        <v>4</v>
      </c>
      <c r="AX198" s="13" t="s">
        <v>81</v>
      </c>
      <c r="AY198" s="231" t="s">
        <v>139</v>
      </c>
    </row>
    <row r="199" spans="1:65" s="2" customFormat="1" ht="21.75" customHeight="1">
      <c r="A199" s="33"/>
      <c r="B199" s="34"/>
      <c r="C199" s="207" t="s">
        <v>302</v>
      </c>
      <c r="D199" s="207" t="s">
        <v>141</v>
      </c>
      <c r="E199" s="208" t="s">
        <v>314</v>
      </c>
      <c r="F199" s="209" t="s">
        <v>315</v>
      </c>
      <c r="G199" s="210" t="s">
        <v>144</v>
      </c>
      <c r="H199" s="211">
        <v>245</v>
      </c>
      <c r="I199" s="212"/>
      <c r="J199" s="213">
        <f>ROUND(I199*H199,2)</f>
        <v>0</v>
      </c>
      <c r="K199" s="209" t="s">
        <v>145</v>
      </c>
      <c r="L199" s="38"/>
      <c r="M199" s="214" t="s">
        <v>1</v>
      </c>
      <c r="N199" s="215" t="s">
        <v>39</v>
      </c>
      <c r="O199" s="70"/>
      <c r="P199" s="216">
        <f>O199*H199</f>
        <v>0</v>
      </c>
      <c r="Q199" s="216">
        <v>0.90200424000000001</v>
      </c>
      <c r="R199" s="216">
        <f>Q199*H199</f>
        <v>220.99103880000001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146</v>
      </c>
      <c r="AT199" s="218" t="s">
        <v>141</v>
      </c>
      <c r="AU199" s="218" t="s">
        <v>83</v>
      </c>
      <c r="AY199" s="16" t="s">
        <v>139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81</v>
      </c>
      <c r="BK199" s="219">
        <f>ROUND(I199*H199,2)</f>
        <v>0</v>
      </c>
      <c r="BL199" s="16" t="s">
        <v>146</v>
      </c>
      <c r="BM199" s="218" t="s">
        <v>554</v>
      </c>
    </row>
    <row r="200" spans="1:65" s="13" customFormat="1" ht="11.25">
      <c r="B200" s="220"/>
      <c r="C200" s="221"/>
      <c r="D200" s="222" t="s">
        <v>156</v>
      </c>
      <c r="E200" s="223" t="s">
        <v>1</v>
      </c>
      <c r="F200" s="224" t="s">
        <v>525</v>
      </c>
      <c r="G200" s="221"/>
      <c r="H200" s="225">
        <v>105</v>
      </c>
      <c r="I200" s="226"/>
      <c r="J200" s="221"/>
      <c r="K200" s="221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156</v>
      </c>
      <c r="AU200" s="231" t="s">
        <v>83</v>
      </c>
      <c r="AV200" s="13" t="s">
        <v>83</v>
      </c>
      <c r="AW200" s="13" t="s">
        <v>31</v>
      </c>
      <c r="AX200" s="13" t="s">
        <v>74</v>
      </c>
      <c r="AY200" s="231" t="s">
        <v>139</v>
      </c>
    </row>
    <row r="201" spans="1:65" s="13" customFormat="1" ht="11.25">
      <c r="B201" s="220"/>
      <c r="C201" s="221"/>
      <c r="D201" s="222" t="s">
        <v>156</v>
      </c>
      <c r="E201" s="223" t="s">
        <v>1</v>
      </c>
      <c r="F201" s="224" t="s">
        <v>555</v>
      </c>
      <c r="G201" s="221"/>
      <c r="H201" s="225">
        <v>140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83</v>
      </c>
      <c r="AV201" s="13" t="s">
        <v>83</v>
      </c>
      <c r="AW201" s="13" t="s">
        <v>31</v>
      </c>
      <c r="AX201" s="13" t="s">
        <v>74</v>
      </c>
      <c r="AY201" s="231" t="s">
        <v>139</v>
      </c>
    </row>
    <row r="202" spans="1:65" s="14" customFormat="1" ht="11.25">
      <c r="B202" s="232"/>
      <c r="C202" s="233"/>
      <c r="D202" s="222" t="s">
        <v>156</v>
      </c>
      <c r="E202" s="234" t="s">
        <v>1</v>
      </c>
      <c r="F202" s="235" t="s">
        <v>161</v>
      </c>
      <c r="G202" s="233"/>
      <c r="H202" s="236">
        <v>245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156</v>
      </c>
      <c r="AU202" s="242" t="s">
        <v>83</v>
      </c>
      <c r="AV202" s="14" t="s">
        <v>146</v>
      </c>
      <c r="AW202" s="14" t="s">
        <v>31</v>
      </c>
      <c r="AX202" s="14" t="s">
        <v>81</v>
      </c>
      <c r="AY202" s="242" t="s">
        <v>139</v>
      </c>
    </row>
    <row r="203" spans="1:65" s="2" customFormat="1" ht="16.5" customHeight="1">
      <c r="A203" s="33"/>
      <c r="B203" s="34"/>
      <c r="C203" s="207" t="s">
        <v>308</v>
      </c>
      <c r="D203" s="207" t="s">
        <v>141</v>
      </c>
      <c r="E203" s="208" t="s">
        <v>326</v>
      </c>
      <c r="F203" s="209" t="s">
        <v>327</v>
      </c>
      <c r="G203" s="210" t="s">
        <v>144</v>
      </c>
      <c r="H203" s="211">
        <v>245</v>
      </c>
      <c r="I203" s="212"/>
      <c r="J203" s="213">
        <f>ROUND(I203*H203,2)</f>
        <v>0</v>
      </c>
      <c r="K203" s="209" t="s">
        <v>145</v>
      </c>
      <c r="L203" s="38"/>
      <c r="M203" s="214" t="s">
        <v>1</v>
      </c>
      <c r="N203" s="215" t="s">
        <v>39</v>
      </c>
      <c r="O203" s="70"/>
      <c r="P203" s="216">
        <f>O203*H203</f>
        <v>0</v>
      </c>
      <c r="Q203" s="216">
        <v>0.20039999999999999</v>
      </c>
      <c r="R203" s="216">
        <f>Q203*H203</f>
        <v>49.097999999999999</v>
      </c>
      <c r="S203" s="216">
        <v>0</v>
      </c>
      <c r="T203" s="21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8" t="s">
        <v>146</v>
      </c>
      <c r="AT203" s="218" t="s">
        <v>141</v>
      </c>
      <c r="AU203" s="218" t="s">
        <v>83</v>
      </c>
      <c r="AY203" s="16" t="s">
        <v>139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6" t="s">
        <v>81</v>
      </c>
      <c r="BK203" s="219">
        <f>ROUND(I203*H203,2)</f>
        <v>0</v>
      </c>
      <c r="BL203" s="16" t="s">
        <v>146</v>
      </c>
      <c r="BM203" s="218" t="s">
        <v>556</v>
      </c>
    </row>
    <row r="204" spans="1:65" s="2" customFormat="1" ht="21.75" customHeight="1">
      <c r="A204" s="33"/>
      <c r="B204" s="34"/>
      <c r="C204" s="207" t="s">
        <v>313</v>
      </c>
      <c r="D204" s="207" t="s">
        <v>141</v>
      </c>
      <c r="E204" s="208" t="s">
        <v>322</v>
      </c>
      <c r="F204" s="209" t="s">
        <v>323</v>
      </c>
      <c r="G204" s="210" t="s">
        <v>144</v>
      </c>
      <c r="H204" s="211">
        <v>245</v>
      </c>
      <c r="I204" s="212"/>
      <c r="J204" s="213">
        <f>ROUND(I204*H204,2)</f>
        <v>0</v>
      </c>
      <c r="K204" s="209" t="s">
        <v>145</v>
      </c>
      <c r="L204" s="38"/>
      <c r="M204" s="214" t="s">
        <v>1</v>
      </c>
      <c r="N204" s="215" t="s">
        <v>39</v>
      </c>
      <c r="O204" s="70"/>
      <c r="P204" s="216">
        <f>O204*H204</f>
        <v>0</v>
      </c>
      <c r="Q204" s="216">
        <v>0.60724999999999996</v>
      </c>
      <c r="R204" s="216">
        <f>Q204*H204</f>
        <v>148.77624999999998</v>
      </c>
      <c r="S204" s="216">
        <v>0</v>
      </c>
      <c r="T204" s="21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8" t="s">
        <v>146</v>
      </c>
      <c r="AT204" s="218" t="s">
        <v>141</v>
      </c>
      <c r="AU204" s="218" t="s">
        <v>83</v>
      </c>
      <c r="AY204" s="16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6" t="s">
        <v>81</v>
      </c>
      <c r="BK204" s="219">
        <f>ROUND(I204*H204,2)</f>
        <v>0</v>
      </c>
      <c r="BL204" s="16" t="s">
        <v>146</v>
      </c>
      <c r="BM204" s="218" t="s">
        <v>557</v>
      </c>
    </row>
    <row r="205" spans="1:65" s="12" customFormat="1" ht="22.9" customHeight="1">
      <c r="B205" s="191"/>
      <c r="C205" s="192"/>
      <c r="D205" s="193" t="s">
        <v>73</v>
      </c>
      <c r="E205" s="205" t="s">
        <v>182</v>
      </c>
      <c r="F205" s="205" t="s">
        <v>558</v>
      </c>
      <c r="G205" s="192"/>
      <c r="H205" s="192"/>
      <c r="I205" s="195"/>
      <c r="J205" s="206">
        <f>BK205</f>
        <v>0</v>
      </c>
      <c r="K205" s="192"/>
      <c r="L205" s="197"/>
      <c r="M205" s="198"/>
      <c r="N205" s="199"/>
      <c r="O205" s="199"/>
      <c r="P205" s="200">
        <f>SUM(P206:P228)</f>
        <v>0</v>
      </c>
      <c r="Q205" s="199"/>
      <c r="R205" s="200">
        <f>SUM(R206:R228)</f>
        <v>37.78045962464001</v>
      </c>
      <c r="S205" s="199"/>
      <c r="T205" s="201">
        <f>SUM(T206:T228)</f>
        <v>0</v>
      </c>
      <c r="AR205" s="202" t="s">
        <v>81</v>
      </c>
      <c r="AT205" s="203" t="s">
        <v>73</v>
      </c>
      <c r="AU205" s="203" t="s">
        <v>81</v>
      </c>
      <c r="AY205" s="202" t="s">
        <v>139</v>
      </c>
      <c r="BK205" s="204">
        <f>SUM(BK206:BK228)</f>
        <v>0</v>
      </c>
    </row>
    <row r="206" spans="1:65" s="2" customFormat="1" ht="21.75" customHeight="1">
      <c r="A206" s="33"/>
      <c r="B206" s="34"/>
      <c r="C206" s="207" t="s">
        <v>321</v>
      </c>
      <c r="D206" s="207" t="s">
        <v>141</v>
      </c>
      <c r="E206" s="208" t="s">
        <v>559</v>
      </c>
      <c r="F206" s="209" t="s">
        <v>560</v>
      </c>
      <c r="G206" s="210" t="s">
        <v>169</v>
      </c>
      <c r="H206" s="211">
        <v>7</v>
      </c>
      <c r="I206" s="212"/>
      <c r="J206" s="213">
        <f>ROUND(I206*H206,2)</f>
        <v>0</v>
      </c>
      <c r="K206" s="209" t="s">
        <v>145</v>
      </c>
      <c r="L206" s="38"/>
      <c r="M206" s="214" t="s">
        <v>1</v>
      </c>
      <c r="N206" s="215" t="s">
        <v>39</v>
      </c>
      <c r="O206" s="70"/>
      <c r="P206" s="216">
        <f>O206*H206</f>
        <v>0</v>
      </c>
      <c r="Q206" s="216">
        <v>2.4775800000000001</v>
      </c>
      <c r="R206" s="216">
        <f>Q206*H206</f>
        <v>17.343060000000001</v>
      </c>
      <c r="S206" s="216">
        <v>0</v>
      </c>
      <c r="T206" s="21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8" t="s">
        <v>146</v>
      </c>
      <c r="AT206" s="218" t="s">
        <v>141</v>
      </c>
      <c r="AU206" s="218" t="s">
        <v>83</v>
      </c>
      <c r="AY206" s="16" t="s">
        <v>139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81</v>
      </c>
      <c r="BK206" s="219">
        <f>ROUND(I206*H206,2)</f>
        <v>0</v>
      </c>
      <c r="BL206" s="16" t="s">
        <v>146</v>
      </c>
      <c r="BM206" s="218" t="s">
        <v>561</v>
      </c>
    </row>
    <row r="207" spans="1:65" s="13" customFormat="1" ht="11.25">
      <c r="B207" s="220"/>
      <c r="C207" s="221"/>
      <c r="D207" s="222" t="s">
        <v>156</v>
      </c>
      <c r="E207" s="223" t="s">
        <v>1</v>
      </c>
      <c r="F207" s="224" t="s">
        <v>562</v>
      </c>
      <c r="G207" s="221"/>
      <c r="H207" s="225">
        <v>4.2</v>
      </c>
      <c r="I207" s="226"/>
      <c r="J207" s="221"/>
      <c r="K207" s="221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156</v>
      </c>
      <c r="AU207" s="231" t="s">
        <v>83</v>
      </c>
      <c r="AV207" s="13" t="s">
        <v>83</v>
      </c>
      <c r="AW207" s="13" t="s">
        <v>31</v>
      </c>
      <c r="AX207" s="13" t="s">
        <v>74</v>
      </c>
      <c r="AY207" s="231" t="s">
        <v>139</v>
      </c>
    </row>
    <row r="208" spans="1:65" s="13" customFormat="1" ht="11.25">
      <c r="B208" s="220"/>
      <c r="C208" s="221"/>
      <c r="D208" s="222" t="s">
        <v>156</v>
      </c>
      <c r="E208" s="223" t="s">
        <v>1</v>
      </c>
      <c r="F208" s="224" t="s">
        <v>563</v>
      </c>
      <c r="G208" s="221"/>
      <c r="H208" s="225">
        <v>2.8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83</v>
      </c>
      <c r="AV208" s="13" t="s">
        <v>83</v>
      </c>
      <c r="AW208" s="13" t="s">
        <v>31</v>
      </c>
      <c r="AX208" s="13" t="s">
        <v>74</v>
      </c>
      <c r="AY208" s="231" t="s">
        <v>139</v>
      </c>
    </row>
    <row r="209" spans="1:65" s="14" customFormat="1" ht="11.25">
      <c r="B209" s="232"/>
      <c r="C209" s="233"/>
      <c r="D209" s="222" t="s">
        <v>156</v>
      </c>
      <c r="E209" s="234" t="s">
        <v>1</v>
      </c>
      <c r="F209" s="235" t="s">
        <v>161</v>
      </c>
      <c r="G209" s="233"/>
      <c r="H209" s="236">
        <v>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156</v>
      </c>
      <c r="AU209" s="242" t="s">
        <v>83</v>
      </c>
      <c r="AV209" s="14" t="s">
        <v>146</v>
      </c>
      <c r="AW209" s="14" t="s">
        <v>31</v>
      </c>
      <c r="AX209" s="14" t="s">
        <v>81</v>
      </c>
      <c r="AY209" s="242" t="s">
        <v>139</v>
      </c>
    </row>
    <row r="210" spans="1:65" s="2" customFormat="1" ht="16.5" customHeight="1">
      <c r="A210" s="33"/>
      <c r="B210" s="34"/>
      <c r="C210" s="207" t="s">
        <v>325</v>
      </c>
      <c r="D210" s="207" t="s">
        <v>141</v>
      </c>
      <c r="E210" s="208" t="s">
        <v>564</v>
      </c>
      <c r="F210" s="209" t="s">
        <v>565</v>
      </c>
      <c r="G210" s="210" t="s">
        <v>169</v>
      </c>
      <c r="H210" s="211">
        <v>7</v>
      </c>
      <c r="I210" s="212"/>
      <c r="J210" s="213">
        <f>ROUND(I210*H210,2)</f>
        <v>0</v>
      </c>
      <c r="K210" s="209" t="s">
        <v>145</v>
      </c>
      <c r="L210" s="38"/>
      <c r="M210" s="214" t="s">
        <v>1</v>
      </c>
      <c r="N210" s="215" t="s">
        <v>39</v>
      </c>
      <c r="O210" s="70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8" t="s">
        <v>146</v>
      </c>
      <c r="AT210" s="218" t="s">
        <v>141</v>
      </c>
      <c r="AU210" s="218" t="s">
        <v>83</v>
      </c>
      <c r="AY210" s="16" t="s">
        <v>139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6" t="s">
        <v>81</v>
      </c>
      <c r="BK210" s="219">
        <f>ROUND(I210*H210,2)</f>
        <v>0</v>
      </c>
      <c r="BL210" s="16" t="s">
        <v>146</v>
      </c>
      <c r="BM210" s="218" t="s">
        <v>566</v>
      </c>
    </row>
    <row r="211" spans="1:65" s="2" customFormat="1" ht="21.75" customHeight="1">
      <c r="A211" s="33"/>
      <c r="B211" s="34"/>
      <c r="C211" s="207" t="s">
        <v>329</v>
      </c>
      <c r="D211" s="207" t="s">
        <v>141</v>
      </c>
      <c r="E211" s="208" t="s">
        <v>567</v>
      </c>
      <c r="F211" s="209" t="s">
        <v>568</v>
      </c>
      <c r="G211" s="210" t="s">
        <v>144</v>
      </c>
      <c r="H211" s="211">
        <v>34</v>
      </c>
      <c r="I211" s="212"/>
      <c r="J211" s="213">
        <f>ROUND(I211*H211,2)</f>
        <v>0</v>
      </c>
      <c r="K211" s="209" t="s">
        <v>145</v>
      </c>
      <c r="L211" s="38"/>
      <c r="M211" s="214" t="s">
        <v>1</v>
      </c>
      <c r="N211" s="215" t="s">
        <v>39</v>
      </c>
      <c r="O211" s="70"/>
      <c r="P211" s="216">
        <f>O211*H211</f>
        <v>0</v>
      </c>
      <c r="Q211" s="216">
        <v>5.1539999999999997E-3</v>
      </c>
      <c r="R211" s="216">
        <f>Q211*H211</f>
        <v>0.175236</v>
      </c>
      <c r="S211" s="216">
        <v>0</v>
      </c>
      <c r="T211" s="21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8" t="s">
        <v>146</v>
      </c>
      <c r="AT211" s="218" t="s">
        <v>141</v>
      </c>
      <c r="AU211" s="218" t="s">
        <v>83</v>
      </c>
      <c r="AY211" s="16" t="s">
        <v>139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6" t="s">
        <v>81</v>
      </c>
      <c r="BK211" s="219">
        <f>ROUND(I211*H211,2)</f>
        <v>0</v>
      </c>
      <c r="BL211" s="16" t="s">
        <v>146</v>
      </c>
      <c r="BM211" s="218" t="s">
        <v>569</v>
      </c>
    </row>
    <row r="212" spans="1:65" s="2" customFormat="1" ht="21.75" customHeight="1">
      <c r="A212" s="33"/>
      <c r="B212" s="34"/>
      <c r="C212" s="207" t="s">
        <v>335</v>
      </c>
      <c r="D212" s="207" t="s">
        <v>141</v>
      </c>
      <c r="E212" s="208" t="s">
        <v>570</v>
      </c>
      <c r="F212" s="209" t="s">
        <v>571</v>
      </c>
      <c r="G212" s="210" t="s">
        <v>169</v>
      </c>
      <c r="H212" s="211">
        <v>8.16</v>
      </c>
      <c r="I212" s="212"/>
      <c r="J212" s="213">
        <f>ROUND(I212*H212,2)</f>
        <v>0</v>
      </c>
      <c r="K212" s="209" t="s">
        <v>145</v>
      </c>
      <c r="L212" s="38"/>
      <c r="M212" s="214" t="s">
        <v>1</v>
      </c>
      <c r="N212" s="215" t="s">
        <v>39</v>
      </c>
      <c r="O212" s="70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8" t="s">
        <v>146</v>
      </c>
      <c r="AT212" s="218" t="s">
        <v>141</v>
      </c>
      <c r="AU212" s="218" t="s">
        <v>83</v>
      </c>
      <c r="AY212" s="16" t="s">
        <v>139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6" t="s">
        <v>81</v>
      </c>
      <c r="BK212" s="219">
        <f>ROUND(I212*H212,2)</f>
        <v>0</v>
      </c>
      <c r="BL212" s="16" t="s">
        <v>146</v>
      </c>
      <c r="BM212" s="218" t="s">
        <v>572</v>
      </c>
    </row>
    <row r="213" spans="1:65" s="13" customFormat="1" ht="11.25">
      <c r="B213" s="220"/>
      <c r="C213" s="221"/>
      <c r="D213" s="222" t="s">
        <v>156</v>
      </c>
      <c r="E213" s="223" t="s">
        <v>1</v>
      </c>
      <c r="F213" s="224" t="s">
        <v>573</v>
      </c>
      <c r="G213" s="221"/>
      <c r="H213" s="225">
        <v>4.8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83</v>
      </c>
      <c r="AV213" s="13" t="s">
        <v>83</v>
      </c>
      <c r="AW213" s="13" t="s">
        <v>31</v>
      </c>
      <c r="AX213" s="13" t="s">
        <v>74</v>
      </c>
      <c r="AY213" s="231" t="s">
        <v>139</v>
      </c>
    </row>
    <row r="214" spans="1:65" s="13" customFormat="1" ht="11.25">
      <c r="B214" s="220"/>
      <c r="C214" s="221"/>
      <c r="D214" s="222" t="s">
        <v>156</v>
      </c>
      <c r="E214" s="223" t="s">
        <v>1</v>
      </c>
      <c r="F214" s="224" t="s">
        <v>574</v>
      </c>
      <c r="G214" s="221"/>
      <c r="H214" s="225">
        <v>3.36</v>
      </c>
      <c r="I214" s="226"/>
      <c r="J214" s="221"/>
      <c r="K214" s="221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156</v>
      </c>
      <c r="AU214" s="231" t="s">
        <v>83</v>
      </c>
      <c r="AV214" s="13" t="s">
        <v>83</v>
      </c>
      <c r="AW214" s="13" t="s">
        <v>31</v>
      </c>
      <c r="AX214" s="13" t="s">
        <v>74</v>
      </c>
      <c r="AY214" s="231" t="s">
        <v>139</v>
      </c>
    </row>
    <row r="215" spans="1:65" s="14" customFormat="1" ht="11.25">
      <c r="B215" s="232"/>
      <c r="C215" s="233"/>
      <c r="D215" s="222" t="s">
        <v>156</v>
      </c>
      <c r="E215" s="234" t="s">
        <v>1</v>
      </c>
      <c r="F215" s="235" t="s">
        <v>161</v>
      </c>
      <c r="G215" s="233"/>
      <c r="H215" s="236">
        <v>8.16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156</v>
      </c>
      <c r="AU215" s="242" t="s">
        <v>83</v>
      </c>
      <c r="AV215" s="14" t="s">
        <v>146</v>
      </c>
      <c r="AW215" s="14" t="s">
        <v>31</v>
      </c>
      <c r="AX215" s="14" t="s">
        <v>81</v>
      </c>
      <c r="AY215" s="242" t="s">
        <v>139</v>
      </c>
    </row>
    <row r="216" spans="1:65" s="2" customFormat="1" ht="16.5" customHeight="1">
      <c r="A216" s="33"/>
      <c r="B216" s="34"/>
      <c r="C216" s="207" t="s">
        <v>340</v>
      </c>
      <c r="D216" s="207" t="s">
        <v>141</v>
      </c>
      <c r="E216" s="208" t="s">
        <v>575</v>
      </c>
      <c r="F216" s="209" t="s">
        <v>576</v>
      </c>
      <c r="G216" s="210" t="s">
        <v>169</v>
      </c>
      <c r="H216" s="211">
        <v>8.16</v>
      </c>
      <c r="I216" s="212"/>
      <c r="J216" s="213">
        <f>ROUND(I216*H216,2)</f>
        <v>0</v>
      </c>
      <c r="K216" s="209" t="s">
        <v>145</v>
      </c>
      <c r="L216" s="38"/>
      <c r="M216" s="214" t="s">
        <v>1</v>
      </c>
      <c r="N216" s="215" t="s">
        <v>39</v>
      </c>
      <c r="O216" s="70"/>
      <c r="P216" s="216">
        <f>O216*H216</f>
        <v>0</v>
      </c>
      <c r="Q216" s="216">
        <v>2.4532922039999998</v>
      </c>
      <c r="R216" s="216">
        <f>Q216*H216</f>
        <v>20.018864384640001</v>
      </c>
      <c r="S216" s="216">
        <v>0</v>
      </c>
      <c r="T216" s="21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8" t="s">
        <v>146</v>
      </c>
      <c r="AT216" s="218" t="s">
        <v>141</v>
      </c>
      <c r="AU216" s="218" t="s">
        <v>83</v>
      </c>
      <c r="AY216" s="16" t="s">
        <v>139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6" t="s">
        <v>81</v>
      </c>
      <c r="BK216" s="219">
        <f>ROUND(I216*H216,2)</f>
        <v>0</v>
      </c>
      <c r="BL216" s="16" t="s">
        <v>146</v>
      </c>
      <c r="BM216" s="218" t="s">
        <v>577</v>
      </c>
    </row>
    <row r="217" spans="1:65" s="13" customFormat="1" ht="11.25">
      <c r="B217" s="220"/>
      <c r="C217" s="221"/>
      <c r="D217" s="222" t="s">
        <v>156</v>
      </c>
      <c r="E217" s="223" t="s">
        <v>1</v>
      </c>
      <c r="F217" s="224" t="s">
        <v>573</v>
      </c>
      <c r="G217" s="221"/>
      <c r="H217" s="225">
        <v>4.8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156</v>
      </c>
      <c r="AU217" s="231" t="s">
        <v>83</v>
      </c>
      <c r="AV217" s="13" t="s">
        <v>83</v>
      </c>
      <c r="AW217" s="13" t="s">
        <v>31</v>
      </c>
      <c r="AX217" s="13" t="s">
        <v>74</v>
      </c>
      <c r="AY217" s="231" t="s">
        <v>139</v>
      </c>
    </row>
    <row r="218" spans="1:65" s="13" customFormat="1" ht="11.25">
      <c r="B218" s="220"/>
      <c r="C218" s="221"/>
      <c r="D218" s="222" t="s">
        <v>156</v>
      </c>
      <c r="E218" s="223" t="s">
        <v>1</v>
      </c>
      <c r="F218" s="224" t="s">
        <v>574</v>
      </c>
      <c r="G218" s="221"/>
      <c r="H218" s="225">
        <v>3.36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83</v>
      </c>
      <c r="AV218" s="13" t="s">
        <v>83</v>
      </c>
      <c r="AW218" s="13" t="s">
        <v>31</v>
      </c>
      <c r="AX218" s="13" t="s">
        <v>74</v>
      </c>
      <c r="AY218" s="231" t="s">
        <v>139</v>
      </c>
    </row>
    <row r="219" spans="1:65" s="14" customFormat="1" ht="11.25">
      <c r="B219" s="232"/>
      <c r="C219" s="233"/>
      <c r="D219" s="222" t="s">
        <v>156</v>
      </c>
      <c r="E219" s="234" t="s">
        <v>1</v>
      </c>
      <c r="F219" s="235" t="s">
        <v>161</v>
      </c>
      <c r="G219" s="233"/>
      <c r="H219" s="236">
        <v>8.16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156</v>
      </c>
      <c r="AU219" s="242" t="s">
        <v>83</v>
      </c>
      <c r="AV219" s="14" t="s">
        <v>146</v>
      </c>
      <c r="AW219" s="14" t="s">
        <v>31</v>
      </c>
      <c r="AX219" s="14" t="s">
        <v>81</v>
      </c>
      <c r="AY219" s="242" t="s">
        <v>139</v>
      </c>
    </row>
    <row r="220" spans="1:65" s="2" customFormat="1" ht="16.5" customHeight="1">
      <c r="A220" s="33"/>
      <c r="B220" s="34"/>
      <c r="C220" s="207" t="s">
        <v>345</v>
      </c>
      <c r="D220" s="207" t="s">
        <v>141</v>
      </c>
      <c r="E220" s="208" t="s">
        <v>578</v>
      </c>
      <c r="F220" s="209" t="s">
        <v>579</v>
      </c>
      <c r="G220" s="210" t="s">
        <v>144</v>
      </c>
      <c r="H220" s="211">
        <v>34</v>
      </c>
      <c r="I220" s="212"/>
      <c r="J220" s="213">
        <f>ROUND(I220*H220,2)</f>
        <v>0</v>
      </c>
      <c r="K220" s="209" t="s">
        <v>145</v>
      </c>
      <c r="L220" s="38"/>
      <c r="M220" s="214" t="s">
        <v>1</v>
      </c>
      <c r="N220" s="215" t="s">
        <v>39</v>
      </c>
      <c r="O220" s="70"/>
      <c r="P220" s="216">
        <f>O220*H220</f>
        <v>0</v>
      </c>
      <c r="Q220" s="216">
        <v>3.4619E-3</v>
      </c>
      <c r="R220" s="216">
        <f>Q220*H220</f>
        <v>0.11770459999999999</v>
      </c>
      <c r="S220" s="216">
        <v>0</v>
      </c>
      <c r="T220" s="21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8" t="s">
        <v>146</v>
      </c>
      <c r="AT220" s="218" t="s">
        <v>141</v>
      </c>
      <c r="AU220" s="218" t="s">
        <v>83</v>
      </c>
      <c r="AY220" s="16" t="s">
        <v>139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6" t="s">
        <v>81</v>
      </c>
      <c r="BK220" s="219">
        <f>ROUND(I220*H220,2)</f>
        <v>0</v>
      </c>
      <c r="BL220" s="16" t="s">
        <v>146</v>
      </c>
      <c r="BM220" s="218" t="s">
        <v>580</v>
      </c>
    </row>
    <row r="221" spans="1:65" s="13" customFormat="1" ht="11.25">
      <c r="B221" s="220"/>
      <c r="C221" s="221"/>
      <c r="D221" s="222" t="s">
        <v>156</v>
      </c>
      <c r="E221" s="223" t="s">
        <v>1</v>
      </c>
      <c r="F221" s="224" t="s">
        <v>581</v>
      </c>
      <c r="G221" s="221"/>
      <c r="H221" s="225">
        <v>20</v>
      </c>
      <c r="I221" s="226"/>
      <c r="J221" s="221"/>
      <c r="K221" s="221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156</v>
      </c>
      <c r="AU221" s="231" t="s">
        <v>83</v>
      </c>
      <c r="AV221" s="13" t="s">
        <v>83</v>
      </c>
      <c r="AW221" s="13" t="s">
        <v>31</v>
      </c>
      <c r="AX221" s="13" t="s">
        <v>74</v>
      </c>
      <c r="AY221" s="231" t="s">
        <v>139</v>
      </c>
    </row>
    <row r="222" spans="1:65" s="13" customFormat="1" ht="11.25">
      <c r="B222" s="220"/>
      <c r="C222" s="221"/>
      <c r="D222" s="222" t="s">
        <v>156</v>
      </c>
      <c r="E222" s="223" t="s">
        <v>1</v>
      </c>
      <c r="F222" s="224" t="s">
        <v>582</v>
      </c>
      <c r="G222" s="221"/>
      <c r="H222" s="225">
        <v>14</v>
      </c>
      <c r="I222" s="226"/>
      <c r="J222" s="221"/>
      <c r="K222" s="221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156</v>
      </c>
      <c r="AU222" s="231" t="s">
        <v>83</v>
      </c>
      <c r="AV222" s="13" t="s">
        <v>83</v>
      </c>
      <c r="AW222" s="13" t="s">
        <v>31</v>
      </c>
      <c r="AX222" s="13" t="s">
        <v>74</v>
      </c>
      <c r="AY222" s="231" t="s">
        <v>139</v>
      </c>
    </row>
    <row r="223" spans="1:65" s="14" customFormat="1" ht="11.25">
      <c r="B223" s="232"/>
      <c r="C223" s="233"/>
      <c r="D223" s="222" t="s">
        <v>156</v>
      </c>
      <c r="E223" s="234" t="s">
        <v>1</v>
      </c>
      <c r="F223" s="235" t="s">
        <v>161</v>
      </c>
      <c r="G223" s="233"/>
      <c r="H223" s="236">
        <v>34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156</v>
      </c>
      <c r="AU223" s="242" t="s">
        <v>83</v>
      </c>
      <c r="AV223" s="14" t="s">
        <v>146</v>
      </c>
      <c r="AW223" s="14" t="s">
        <v>31</v>
      </c>
      <c r="AX223" s="14" t="s">
        <v>81</v>
      </c>
      <c r="AY223" s="242" t="s">
        <v>139</v>
      </c>
    </row>
    <row r="224" spans="1:65" s="2" customFormat="1" ht="16.5" customHeight="1">
      <c r="A224" s="33"/>
      <c r="B224" s="34"/>
      <c r="C224" s="207" t="s">
        <v>349</v>
      </c>
      <c r="D224" s="207" t="s">
        <v>141</v>
      </c>
      <c r="E224" s="208" t="s">
        <v>583</v>
      </c>
      <c r="F224" s="209" t="s">
        <v>584</v>
      </c>
      <c r="G224" s="210" t="s">
        <v>144</v>
      </c>
      <c r="H224" s="211">
        <v>34</v>
      </c>
      <c r="I224" s="212"/>
      <c r="J224" s="213">
        <f>ROUND(I224*H224,2)</f>
        <v>0</v>
      </c>
      <c r="K224" s="209" t="s">
        <v>145</v>
      </c>
      <c r="L224" s="38"/>
      <c r="M224" s="214" t="s">
        <v>1</v>
      </c>
      <c r="N224" s="215" t="s">
        <v>39</v>
      </c>
      <c r="O224" s="70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146</v>
      </c>
      <c r="AT224" s="218" t="s">
        <v>141</v>
      </c>
      <c r="AU224" s="218" t="s">
        <v>83</v>
      </c>
      <c r="AY224" s="16" t="s">
        <v>139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81</v>
      </c>
      <c r="BK224" s="219">
        <f>ROUND(I224*H224,2)</f>
        <v>0</v>
      </c>
      <c r="BL224" s="16" t="s">
        <v>146</v>
      </c>
      <c r="BM224" s="218" t="s">
        <v>585</v>
      </c>
    </row>
    <row r="225" spans="1:65" s="2" customFormat="1" ht="21.75" customHeight="1">
      <c r="A225" s="33"/>
      <c r="B225" s="34"/>
      <c r="C225" s="207" t="s">
        <v>354</v>
      </c>
      <c r="D225" s="207" t="s">
        <v>141</v>
      </c>
      <c r="E225" s="208" t="s">
        <v>586</v>
      </c>
      <c r="F225" s="209" t="s">
        <v>587</v>
      </c>
      <c r="G225" s="210" t="s">
        <v>154</v>
      </c>
      <c r="H225" s="211">
        <v>102</v>
      </c>
      <c r="I225" s="212"/>
      <c r="J225" s="213">
        <f>ROUND(I225*H225,2)</f>
        <v>0</v>
      </c>
      <c r="K225" s="209" t="s">
        <v>145</v>
      </c>
      <c r="L225" s="38"/>
      <c r="M225" s="214" t="s">
        <v>1</v>
      </c>
      <c r="N225" s="215" t="s">
        <v>39</v>
      </c>
      <c r="O225" s="70"/>
      <c r="P225" s="216">
        <f>O225*H225</f>
        <v>0</v>
      </c>
      <c r="Q225" s="216">
        <v>1.2313199999999999E-3</v>
      </c>
      <c r="R225" s="216">
        <f>Q225*H225</f>
        <v>0.12559464000000001</v>
      </c>
      <c r="S225" s="216">
        <v>0</v>
      </c>
      <c r="T225" s="21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8" t="s">
        <v>146</v>
      </c>
      <c r="AT225" s="218" t="s">
        <v>141</v>
      </c>
      <c r="AU225" s="218" t="s">
        <v>83</v>
      </c>
      <c r="AY225" s="16" t="s">
        <v>139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6" t="s">
        <v>81</v>
      </c>
      <c r="BK225" s="219">
        <f>ROUND(I225*H225,2)</f>
        <v>0</v>
      </c>
      <c r="BL225" s="16" t="s">
        <v>146</v>
      </c>
      <c r="BM225" s="218" t="s">
        <v>588</v>
      </c>
    </row>
    <row r="226" spans="1:65" s="13" customFormat="1" ht="11.25">
      <c r="B226" s="220"/>
      <c r="C226" s="221"/>
      <c r="D226" s="222" t="s">
        <v>156</v>
      </c>
      <c r="E226" s="223" t="s">
        <v>1</v>
      </c>
      <c r="F226" s="224" t="s">
        <v>589</v>
      </c>
      <c r="G226" s="221"/>
      <c r="H226" s="225">
        <v>60</v>
      </c>
      <c r="I226" s="226"/>
      <c r="J226" s="221"/>
      <c r="K226" s="221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156</v>
      </c>
      <c r="AU226" s="231" t="s">
        <v>83</v>
      </c>
      <c r="AV226" s="13" t="s">
        <v>83</v>
      </c>
      <c r="AW226" s="13" t="s">
        <v>31</v>
      </c>
      <c r="AX226" s="13" t="s">
        <v>74</v>
      </c>
      <c r="AY226" s="231" t="s">
        <v>139</v>
      </c>
    </row>
    <row r="227" spans="1:65" s="13" customFormat="1" ht="11.25">
      <c r="B227" s="220"/>
      <c r="C227" s="221"/>
      <c r="D227" s="222" t="s">
        <v>156</v>
      </c>
      <c r="E227" s="223" t="s">
        <v>1</v>
      </c>
      <c r="F227" s="224" t="s">
        <v>590</v>
      </c>
      <c r="G227" s="221"/>
      <c r="H227" s="225">
        <v>42</v>
      </c>
      <c r="I227" s="226"/>
      <c r="J227" s="221"/>
      <c r="K227" s="221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156</v>
      </c>
      <c r="AU227" s="231" t="s">
        <v>83</v>
      </c>
      <c r="AV227" s="13" t="s">
        <v>83</v>
      </c>
      <c r="AW227" s="13" t="s">
        <v>31</v>
      </c>
      <c r="AX227" s="13" t="s">
        <v>74</v>
      </c>
      <c r="AY227" s="231" t="s">
        <v>139</v>
      </c>
    </row>
    <row r="228" spans="1:65" s="14" customFormat="1" ht="11.25">
      <c r="B228" s="232"/>
      <c r="C228" s="233"/>
      <c r="D228" s="222" t="s">
        <v>156</v>
      </c>
      <c r="E228" s="234" t="s">
        <v>1</v>
      </c>
      <c r="F228" s="235" t="s">
        <v>161</v>
      </c>
      <c r="G228" s="233"/>
      <c r="H228" s="236">
        <v>102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156</v>
      </c>
      <c r="AU228" s="242" t="s">
        <v>83</v>
      </c>
      <c r="AV228" s="14" t="s">
        <v>146</v>
      </c>
      <c r="AW228" s="14" t="s">
        <v>31</v>
      </c>
      <c r="AX228" s="14" t="s">
        <v>81</v>
      </c>
      <c r="AY228" s="242" t="s">
        <v>139</v>
      </c>
    </row>
    <row r="229" spans="1:65" s="12" customFormat="1" ht="22.9" customHeight="1">
      <c r="B229" s="191"/>
      <c r="C229" s="192"/>
      <c r="D229" s="193" t="s">
        <v>73</v>
      </c>
      <c r="E229" s="205" t="s">
        <v>186</v>
      </c>
      <c r="F229" s="205" t="s">
        <v>334</v>
      </c>
      <c r="G229" s="192"/>
      <c r="H229" s="192"/>
      <c r="I229" s="195"/>
      <c r="J229" s="206">
        <f>BK229</f>
        <v>0</v>
      </c>
      <c r="K229" s="192"/>
      <c r="L229" s="197"/>
      <c r="M229" s="198"/>
      <c r="N229" s="199"/>
      <c r="O229" s="199"/>
      <c r="P229" s="200">
        <f>SUM(P230:P276)</f>
        <v>0</v>
      </c>
      <c r="Q229" s="199"/>
      <c r="R229" s="200">
        <f>SUM(R230:R276)</f>
        <v>51.048694048000002</v>
      </c>
      <c r="S229" s="199"/>
      <c r="T229" s="201">
        <f>SUM(T230:T276)</f>
        <v>84.718047800000008</v>
      </c>
      <c r="AR229" s="202" t="s">
        <v>81</v>
      </c>
      <c r="AT229" s="203" t="s">
        <v>73</v>
      </c>
      <c r="AU229" s="203" t="s">
        <v>81</v>
      </c>
      <c r="AY229" s="202" t="s">
        <v>139</v>
      </c>
      <c r="BK229" s="204">
        <f>SUM(BK230:BK276)</f>
        <v>0</v>
      </c>
    </row>
    <row r="230" spans="1:65" s="2" customFormat="1" ht="16.5" customHeight="1">
      <c r="A230" s="33"/>
      <c r="B230" s="34"/>
      <c r="C230" s="207" t="s">
        <v>359</v>
      </c>
      <c r="D230" s="207" t="s">
        <v>141</v>
      </c>
      <c r="E230" s="208" t="s">
        <v>341</v>
      </c>
      <c r="F230" s="209" t="s">
        <v>342</v>
      </c>
      <c r="G230" s="210" t="s">
        <v>164</v>
      </c>
      <c r="H230" s="211">
        <v>18</v>
      </c>
      <c r="I230" s="212"/>
      <c r="J230" s="213">
        <f>ROUND(I230*H230,2)</f>
        <v>0</v>
      </c>
      <c r="K230" s="209" t="s">
        <v>145</v>
      </c>
      <c r="L230" s="38"/>
      <c r="M230" s="214" t="s">
        <v>1</v>
      </c>
      <c r="N230" s="215" t="s">
        <v>39</v>
      </c>
      <c r="O230" s="70"/>
      <c r="P230" s="216">
        <f>O230*H230</f>
        <v>0</v>
      </c>
      <c r="Q230" s="216">
        <v>1.17E-3</v>
      </c>
      <c r="R230" s="216">
        <f>Q230*H230</f>
        <v>2.1060000000000002E-2</v>
      </c>
      <c r="S230" s="216">
        <v>0</v>
      </c>
      <c r="T230" s="21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8" t="s">
        <v>146</v>
      </c>
      <c r="AT230" s="218" t="s">
        <v>141</v>
      </c>
      <c r="AU230" s="218" t="s">
        <v>83</v>
      </c>
      <c r="AY230" s="16" t="s">
        <v>139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6" t="s">
        <v>81</v>
      </c>
      <c r="BK230" s="219">
        <f>ROUND(I230*H230,2)</f>
        <v>0</v>
      </c>
      <c r="BL230" s="16" t="s">
        <v>146</v>
      </c>
      <c r="BM230" s="218" t="s">
        <v>591</v>
      </c>
    </row>
    <row r="231" spans="1:65" s="13" customFormat="1" ht="11.25">
      <c r="B231" s="220"/>
      <c r="C231" s="221"/>
      <c r="D231" s="222" t="s">
        <v>156</v>
      </c>
      <c r="E231" s="223" t="s">
        <v>1</v>
      </c>
      <c r="F231" s="224" t="s">
        <v>592</v>
      </c>
      <c r="G231" s="221"/>
      <c r="H231" s="225">
        <v>18</v>
      </c>
      <c r="I231" s="226"/>
      <c r="J231" s="221"/>
      <c r="K231" s="221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156</v>
      </c>
      <c r="AU231" s="231" t="s">
        <v>83</v>
      </c>
      <c r="AV231" s="13" t="s">
        <v>83</v>
      </c>
      <c r="AW231" s="13" t="s">
        <v>31</v>
      </c>
      <c r="AX231" s="13" t="s">
        <v>81</v>
      </c>
      <c r="AY231" s="231" t="s">
        <v>139</v>
      </c>
    </row>
    <row r="232" spans="1:65" s="2" customFormat="1" ht="16.5" customHeight="1">
      <c r="A232" s="33"/>
      <c r="B232" s="34"/>
      <c r="C232" s="207" t="s">
        <v>365</v>
      </c>
      <c r="D232" s="207" t="s">
        <v>141</v>
      </c>
      <c r="E232" s="208" t="s">
        <v>346</v>
      </c>
      <c r="F232" s="209" t="s">
        <v>347</v>
      </c>
      <c r="G232" s="210" t="s">
        <v>164</v>
      </c>
      <c r="H232" s="211">
        <v>18</v>
      </c>
      <c r="I232" s="212"/>
      <c r="J232" s="213">
        <f>ROUND(I232*H232,2)</f>
        <v>0</v>
      </c>
      <c r="K232" s="209" t="s">
        <v>145</v>
      </c>
      <c r="L232" s="38"/>
      <c r="M232" s="214" t="s">
        <v>1</v>
      </c>
      <c r="N232" s="215" t="s">
        <v>39</v>
      </c>
      <c r="O232" s="70"/>
      <c r="P232" s="216">
        <f>O232*H232</f>
        <v>0</v>
      </c>
      <c r="Q232" s="216">
        <v>5.8049999999999996E-4</v>
      </c>
      <c r="R232" s="216">
        <f>Q232*H232</f>
        <v>1.0449E-2</v>
      </c>
      <c r="S232" s="216">
        <v>0</v>
      </c>
      <c r="T232" s="21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8" t="s">
        <v>146</v>
      </c>
      <c r="AT232" s="218" t="s">
        <v>141</v>
      </c>
      <c r="AU232" s="218" t="s">
        <v>83</v>
      </c>
      <c r="AY232" s="16" t="s">
        <v>139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6" t="s">
        <v>81</v>
      </c>
      <c r="BK232" s="219">
        <f>ROUND(I232*H232,2)</f>
        <v>0</v>
      </c>
      <c r="BL232" s="16" t="s">
        <v>146</v>
      </c>
      <c r="BM232" s="218" t="s">
        <v>593</v>
      </c>
    </row>
    <row r="233" spans="1:65" s="2" customFormat="1" ht="21.75" customHeight="1">
      <c r="A233" s="33"/>
      <c r="B233" s="34"/>
      <c r="C233" s="243" t="s">
        <v>376</v>
      </c>
      <c r="D233" s="243" t="s">
        <v>218</v>
      </c>
      <c r="E233" s="244" t="s">
        <v>350</v>
      </c>
      <c r="F233" s="245" t="s">
        <v>351</v>
      </c>
      <c r="G233" s="246" t="s">
        <v>221</v>
      </c>
      <c r="H233" s="247">
        <v>0.16600000000000001</v>
      </c>
      <c r="I233" s="248"/>
      <c r="J233" s="249">
        <f>ROUND(I233*H233,2)</f>
        <v>0</v>
      </c>
      <c r="K233" s="245" t="s">
        <v>145</v>
      </c>
      <c r="L233" s="250"/>
      <c r="M233" s="251" t="s">
        <v>1</v>
      </c>
      <c r="N233" s="252" t="s">
        <v>39</v>
      </c>
      <c r="O233" s="70"/>
      <c r="P233" s="216">
        <f>O233*H233</f>
        <v>0</v>
      </c>
      <c r="Q233" s="216">
        <v>1</v>
      </c>
      <c r="R233" s="216">
        <f>Q233*H233</f>
        <v>0.16600000000000001</v>
      </c>
      <c r="S233" s="216">
        <v>0</v>
      </c>
      <c r="T233" s="21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8" t="s">
        <v>182</v>
      </c>
      <c r="AT233" s="218" t="s">
        <v>218</v>
      </c>
      <c r="AU233" s="218" t="s">
        <v>83</v>
      </c>
      <c r="AY233" s="16" t="s">
        <v>139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6" t="s">
        <v>81</v>
      </c>
      <c r="BK233" s="219">
        <f>ROUND(I233*H233,2)</f>
        <v>0</v>
      </c>
      <c r="BL233" s="16" t="s">
        <v>146</v>
      </c>
      <c r="BM233" s="218" t="s">
        <v>594</v>
      </c>
    </row>
    <row r="234" spans="1:65" s="2" customFormat="1" ht="21.75" customHeight="1">
      <c r="A234" s="33"/>
      <c r="B234" s="34"/>
      <c r="C234" s="243" t="s">
        <v>381</v>
      </c>
      <c r="D234" s="243" t="s">
        <v>218</v>
      </c>
      <c r="E234" s="244" t="s">
        <v>355</v>
      </c>
      <c r="F234" s="245" t="s">
        <v>356</v>
      </c>
      <c r="G234" s="246" t="s">
        <v>221</v>
      </c>
      <c r="H234" s="247">
        <v>3.9E-2</v>
      </c>
      <c r="I234" s="248"/>
      <c r="J234" s="249">
        <f>ROUND(I234*H234,2)</f>
        <v>0</v>
      </c>
      <c r="K234" s="245" t="s">
        <v>145</v>
      </c>
      <c r="L234" s="250"/>
      <c r="M234" s="251" t="s">
        <v>1</v>
      </c>
      <c r="N234" s="252" t="s">
        <v>39</v>
      </c>
      <c r="O234" s="70"/>
      <c r="P234" s="216">
        <f>O234*H234</f>
        <v>0</v>
      </c>
      <c r="Q234" s="216">
        <v>1</v>
      </c>
      <c r="R234" s="216">
        <f>Q234*H234</f>
        <v>3.9E-2</v>
      </c>
      <c r="S234" s="216">
        <v>0</v>
      </c>
      <c r="T234" s="21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8" t="s">
        <v>182</v>
      </c>
      <c r="AT234" s="218" t="s">
        <v>218</v>
      </c>
      <c r="AU234" s="218" t="s">
        <v>83</v>
      </c>
      <c r="AY234" s="16" t="s">
        <v>139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6" t="s">
        <v>81</v>
      </c>
      <c r="BK234" s="219">
        <f>ROUND(I234*H234,2)</f>
        <v>0</v>
      </c>
      <c r="BL234" s="16" t="s">
        <v>146</v>
      </c>
      <c r="BM234" s="218" t="s">
        <v>595</v>
      </c>
    </row>
    <row r="235" spans="1:65" s="2" customFormat="1" ht="19.5">
      <c r="A235" s="33"/>
      <c r="B235" s="34"/>
      <c r="C235" s="35"/>
      <c r="D235" s="222" t="s">
        <v>238</v>
      </c>
      <c r="E235" s="35"/>
      <c r="F235" s="253" t="s">
        <v>358</v>
      </c>
      <c r="G235" s="35"/>
      <c r="H235" s="35"/>
      <c r="I235" s="121"/>
      <c r="J235" s="35"/>
      <c r="K235" s="35"/>
      <c r="L235" s="38"/>
      <c r="M235" s="254"/>
      <c r="N235" s="255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238</v>
      </c>
      <c r="AU235" s="16" t="s">
        <v>83</v>
      </c>
    </row>
    <row r="236" spans="1:65" s="2" customFormat="1" ht="16.5" customHeight="1">
      <c r="A236" s="33"/>
      <c r="B236" s="34"/>
      <c r="C236" s="243" t="s">
        <v>385</v>
      </c>
      <c r="D236" s="243" t="s">
        <v>218</v>
      </c>
      <c r="E236" s="244" t="s">
        <v>360</v>
      </c>
      <c r="F236" s="245" t="s">
        <v>361</v>
      </c>
      <c r="G236" s="246" t="s">
        <v>221</v>
      </c>
      <c r="H236" s="247">
        <v>9.6000000000000002E-2</v>
      </c>
      <c r="I236" s="248"/>
      <c r="J236" s="249">
        <f>ROUND(I236*H236,2)</f>
        <v>0</v>
      </c>
      <c r="K236" s="245" t="s">
        <v>145</v>
      </c>
      <c r="L236" s="250"/>
      <c r="M236" s="251" t="s">
        <v>1</v>
      </c>
      <c r="N236" s="252" t="s">
        <v>39</v>
      </c>
      <c r="O236" s="70"/>
      <c r="P236" s="216">
        <f>O236*H236</f>
        <v>0</v>
      </c>
      <c r="Q236" s="216">
        <v>1</v>
      </c>
      <c r="R236" s="216">
        <f>Q236*H236</f>
        <v>9.6000000000000002E-2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182</v>
      </c>
      <c r="AT236" s="218" t="s">
        <v>218</v>
      </c>
      <c r="AU236" s="218" t="s">
        <v>83</v>
      </c>
      <c r="AY236" s="16" t="s">
        <v>139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81</v>
      </c>
      <c r="BK236" s="219">
        <f>ROUND(I236*H236,2)</f>
        <v>0</v>
      </c>
      <c r="BL236" s="16" t="s">
        <v>146</v>
      </c>
      <c r="BM236" s="218" t="s">
        <v>596</v>
      </c>
    </row>
    <row r="237" spans="1:65" s="2" customFormat="1" ht="19.5">
      <c r="A237" s="33"/>
      <c r="B237" s="34"/>
      <c r="C237" s="35"/>
      <c r="D237" s="222" t="s">
        <v>238</v>
      </c>
      <c r="E237" s="35"/>
      <c r="F237" s="253" t="s">
        <v>363</v>
      </c>
      <c r="G237" s="35"/>
      <c r="H237" s="35"/>
      <c r="I237" s="121"/>
      <c r="J237" s="35"/>
      <c r="K237" s="35"/>
      <c r="L237" s="38"/>
      <c r="M237" s="254"/>
      <c r="N237" s="255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238</v>
      </c>
      <c r="AU237" s="16" t="s">
        <v>83</v>
      </c>
    </row>
    <row r="238" spans="1:65" s="13" customFormat="1" ht="11.25">
      <c r="B238" s="220"/>
      <c r="C238" s="221"/>
      <c r="D238" s="222" t="s">
        <v>156</v>
      </c>
      <c r="E238" s="223" t="s">
        <v>1</v>
      </c>
      <c r="F238" s="224" t="s">
        <v>364</v>
      </c>
      <c r="G238" s="221"/>
      <c r="H238" s="225">
        <v>9.6000000000000002E-2</v>
      </c>
      <c r="I238" s="226"/>
      <c r="J238" s="221"/>
      <c r="K238" s="221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156</v>
      </c>
      <c r="AU238" s="231" t="s">
        <v>83</v>
      </c>
      <c r="AV238" s="13" t="s">
        <v>83</v>
      </c>
      <c r="AW238" s="13" t="s">
        <v>31</v>
      </c>
      <c r="AX238" s="13" t="s">
        <v>81</v>
      </c>
      <c r="AY238" s="231" t="s">
        <v>139</v>
      </c>
    </row>
    <row r="239" spans="1:65" s="2" customFormat="1" ht="21.75" customHeight="1">
      <c r="A239" s="33"/>
      <c r="B239" s="34"/>
      <c r="C239" s="207" t="s">
        <v>389</v>
      </c>
      <c r="D239" s="207" t="s">
        <v>141</v>
      </c>
      <c r="E239" s="208" t="s">
        <v>366</v>
      </c>
      <c r="F239" s="209" t="s">
        <v>367</v>
      </c>
      <c r="G239" s="210" t="s">
        <v>144</v>
      </c>
      <c r="H239" s="211">
        <v>401.25</v>
      </c>
      <c r="I239" s="212"/>
      <c r="J239" s="213">
        <f>ROUND(I239*H239,2)</f>
        <v>0</v>
      </c>
      <c r="K239" s="209" t="s">
        <v>145</v>
      </c>
      <c r="L239" s="38"/>
      <c r="M239" s="214" t="s">
        <v>1</v>
      </c>
      <c r="N239" s="215" t="s">
        <v>39</v>
      </c>
      <c r="O239" s="70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8" t="s">
        <v>146</v>
      </c>
      <c r="AT239" s="218" t="s">
        <v>141</v>
      </c>
      <c r="AU239" s="218" t="s">
        <v>83</v>
      </c>
      <c r="AY239" s="16" t="s">
        <v>139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6" t="s">
        <v>81</v>
      </c>
      <c r="BK239" s="219">
        <f>ROUND(I239*H239,2)</f>
        <v>0</v>
      </c>
      <c r="BL239" s="16" t="s">
        <v>146</v>
      </c>
      <c r="BM239" s="218" t="s">
        <v>597</v>
      </c>
    </row>
    <row r="240" spans="1:65" s="13" customFormat="1" ht="11.25">
      <c r="B240" s="220"/>
      <c r="C240" s="221"/>
      <c r="D240" s="222" t="s">
        <v>156</v>
      </c>
      <c r="E240" s="223" t="s">
        <v>1</v>
      </c>
      <c r="F240" s="224" t="s">
        <v>598</v>
      </c>
      <c r="G240" s="221"/>
      <c r="H240" s="225">
        <v>164.85</v>
      </c>
      <c r="I240" s="226"/>
      <c r="J240" s="221"/>
      <c r="K240" s="221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156</v>
      </c>
      <c r="AU240" s="231" t="s">
        <v>83</v>
      </c>
      <c r="AV240" s="13" t="s">
        <v>83</v>
      </c>
      <c r="AW240" s="13" t="s">
        <v>31</v>
      </c>
      <c r="AX240" s="13" t="s">
        <v>74</v>
      </c>
      <c r="AY240" s="231" t="s">
        <v>139</v>
      </c>
    </row>
    <row r="241" spans="1:65" s="13" customFormat="1" ht="11.25">
      <c r="B241" s="220"/>
      <c r="C241" s="221"/>
      <c r="D241" s="222" t="s">
        <v>156</v>
      </c>
      <c r="E241" s="223" t="s">
        <v>1</v>
      </c>
      <c r="F241" s="224" t="s">
        <v>599</v>
      </c>
      <c r="G241" s="221"/>
      <c r="H241" s="225">
        <v>52.5</v>
      </c>
      <c r="I241" s="226"/>
      <c r="J241" s="221"/>
      <c r="K241" s="221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83</v>
      </c>
      <c r="AV241" s="13" t="s">
        <v>83</v>
      </c>
      <c r="AW241" s="13" t="s">
        <v>31</v>
      </c>
      <c r="AX241" s="13" t="s">
        <v>74</v>
      </c>
      <c r="AY241" s="231" t="s">
        <v>139</v>
      </c>
    </row>
    <row r="242" spans="1:65" s="13" customFormat="1" ht="11.25">
      <c r="B242" s="220"/>
      <c r="C242" s="221"/>
      <c r="D242" s="222" t="s">
        <v>156</v>
      </c>
      <c r="E242" s="223" t="s">
        <v>1</v>
      </c>
      <c r="F242" s="224" t="s">
        <v>600</v>
      </c>
      <c r="G242" s="221"/>
      <c r="H242" s="225">
        <v>52.5</v>
      </c>
      <c r="I242" s="226"/>
      <c r="J242" s="221"/>
      <c r="K242" s="221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156</v>
      </c>
      <c r="AU242" s="231" t="s">
        <v>83</v>
      </c>
      <c r="AV242" s="13" t="s">
        <v>83</v>
      </c>
      <c r="AW242" s="13" t="s">
        <v>31</v>
      </c>
      <c r="AX242" s="13" t="s">
        <v>74</v>
      </c>
      <c r="AY242" s="231" t="s">
        <v>139</v>
      </c>
    </row>
    <row r="243" spans="1:65" s="13" customFormat="1" ht="11.25">
      <c r="B243" s="220"/>
      <c r="C243" s="221"/>
      <c r="D243" s="222" t="s">
        <v>156</v>
      </c>
      <c r="E243" s="223" t="s">
        <v>1</v>
      </c>
      <c r="F243" s="224" t="s">
        <v>601</v>
      </c>
      <c r="G243" s="221"/>
      <c r="H243" s="225">
        <v>25.5</v>
      </c>
      <c r="I243" s="226"/>
      <c r="J243" s="221"/>
      <c r="K243" s="221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83</v>
      </c>
      <c r="AV243" s="13" t="s">
        <v>83</v>
      </c>
      <c r="AW243" s="13" t="s">
        <v>31</v>
      </c>
      <c r="AX243" s="13" t="s">
        <v>74</v>
      </c>
      <c r="AY243" s="231" t="s">
        <v>139</v>
      </c>
    </row>
    <row r="244" spans="1:65" s="13" customFormat="1" ht="11.25">
      <c r="B244" s="220"/>
      <c r="C244" s="221"/>
      <c r="D244" s="222" t="s">
        <v>156</v>
      </c>
      <c r="E244" s="223" t="s">
        <v>1</v>
      </c>
      <c r="F244" s="224" t="s">
        <v>602</v>
      </c>
      <c r="G244" s="221"/>
      <c r="H244" s="225">
        <v>25.5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83</v>
      </c>
      <c r="AV244" s="13" t="s">
        <v>83</v>
      </c>
      <c r="AW244" s="13" t="s">
        <v>31</v>
      </c>
      <c r="AX244" s="13" t="s">
        <v>74</v>
      </c>
      <c r="AY244" s="231" t="s">
        <v>139</v>
      </c>
    </row>
    <row r="245" spans="1:65" s="13" customFormat="1" ht="11.25">
      <c r="B245" s="220"/>
      <c r="C245" s="221"/>
      <c r="D245" s="222" t="s">
        <v>156</v>
      </c>
      <c r="E245" s="223" t="s">
        <v>1</v>
      </c>
      <c r="F245" s="224" t="s">
        <v>603</v>
      </c>
      <c r="G245" s="221"/>
      <c r="H245" s="225">
        <v>25.5</v>
      </c>
      <c r="I245" s="226"/>
      <c r="J245" s="221"/>
      <c r="K245" s="221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156</v>
      </c>
      <c r="AU245" s="231" t="s">
        <v>83</v>
      </c>
      <c r="AV245" s="13" t="s">
        <v>83</v>
      </c>
      <c r="AW245" s="13" t="s">
        <v>31</v>
      </c>
      <c r="AX245" s="13" t="s">
        <v>74</v>
      </c>
      <c r="AY245" s="231" t="s">
        <v>139</v>
      </c>
    </row>
    <row r="246" spans="1:65" s="13" customFormat="1" ht="11.25">
      <c r="B246" s="220"/>
      <c r="C246" s="221"/>
      <c r="D246" s="222" t="s">
        <v>156</v>
      </c>
      <c r="E246" s="223" t="s">
        <v>1</v>
      </c>
      <c r="F246" s="224" t="s">
        <v>603</v>
      </c>
      <c r="G246" s="221"/>
      <c r="H246" s="225">
        <v>25.5</v>
      </c>
      <c r="I246" s="226"/>
      <c r="J246" s="221"/>
      <c r="K246" s="221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156</v>
      </c>
      <c r="AU246" s="231" t="s">
        <v>83</v>
      </c>
      <c r="AV246" s="13" t="s">
        <v>83</v>
      </c>
      <c r="AW246" s="13" t="s">
        <v>31</v>
      </c>
      <c r="AX246" s="13" t="s">
        <v>74</v>
      </c>
      <c r="AY246" s="231" t="s">
        <v>139</v>
      </c>
    </row>
    <row r="247" spans="1:65" s="13" customFormat="1" ht="11.25">
      <c r="B247" s="220"/>
      <c r="C247" s="221"/>
      <c r="D247" s="222" t="s">
        <v>156</v>
      </c>
      <c r="E247" s="223" t="s">
        <v>1</v>
      </c>
      <c r="F247" s="224" t="s">
        <v>375</v>
      </c>
      <c r="G247" s="221"/>
      <c r="H247" s="225">
        <v>29.4</v>
      </c>
      <c r="I247" s="226"/>
      <c r="J247" s="221"/>
      <c r="K247" s="221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156</v>
      </c>
      <c r="AU247" s="231" t="s">
        <v>83</v>
      </c>
      <c r="AV247" s="13" t="s">
        <v>83</v>
      </c>
      <c r="AW247" s="13" t="s">
        <v>31</v>
      </c>
      <c r="AX247" s="13" t="s">
        <v>74</v>
      </c>
      <c r="AY247" s="231" t="s">
        <v>139</v>
      </c>
    </row>
    <row r="248" spans="1:65" s="14" customFormat="1" ht="11.25">
      <c r="B248" s="232"/>
      <c r="C248" s="233"/>
      <c r="D248" s="222" t="s">
        <v>156</v>
      </c>
      <c r="E248" s="234" t="s">
        <v>1</v>
      </c>
      <c r="F248" s="235" t="s">
        <v>161</v>
      </c>
      <c r="G248" s="233"/>
      <c r="H248" s="236">
        <v>401.25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156</v>
      </c>
      <c r="AU248" s="242" t="s">
        <v>83</v>
      </c>
      <c r="AV248" s="14" t="s">
        <v>146</v>
      </c>
      <c r="AW248" s="14" t="s">
        <v>31</v>
      </c>
      <c r="AX248" s="14" t="s">
        <v>81</v>
      </c>
      <c r="AY248" s="242" t="s">
        <v>139</v>
      </c>
    </row>
    <row r="249" spans="1:65" s="2" customFormat="1" ht="21.75" customHeight="1">
      <c r="A249" s="33"/>
      <c r="B249" s="34"/>
      <c r="C249" s="207" t="s">
        <v>394</v>
      </c>
      <c r="D249" s="207" t="s">
        <v>141</v>
      </c>
      <c r="E249" s="208" t="s">
        <v>377</v>
      </c>
      <c r="F249" s="209" t="s">
        <v>378</v>
      </c>
      <c r="G249" s="210" t="s">
        <v>144</v>
      </c>
      <c r="H249" s="211">
        <v>12037.5</v>
      </c>
      <c r="I249" s="212"/>
      <c r="J249" s="213">
        <f>ROUND(I249*H249,2)</f>
        <v>0</v>
      </c>
      <c r="K249" s="209" t="s">
        <v>145</v>
      </c>
      <c r="L249" s="38"/>
      <c r="M249" s="214" t="s">
        <v>1</v>
      </c>
      <c r="N249" s="215" t="s">
        <v>39</v>
      </c>
      <c r="O249" s="70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8" t="s">
        <v>146</v>
      </c>
      <c r="AT249" s="218" t="s">
        <v>141</v>
      </c>
      <c r="AU249" s="218" t="s">
        <v>83</v>
      </c>
      <c r="AY249" s="16" t="s">
        <v>139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6" t="s">
        <v>81</v>
      </c>
      <c r="BK249" s="219">
        <f>ROUND(I249*H249,2)</f>
        <v>0</v>
      </c>
      <c r="BL249" s="16" t="s">
        <v>146</v>
      </c>
      <c r="BM249" s="218" t="s">
        <v>604</v>
      </c>
    </row>
    <row r="250" spans="1:65" s="13" customFormat="1" ht="11.25">
      <c r="B250" s="220"/>
      <c r="C250" s="221"/>
      <c r="D250" s="222" t="s">
        <v>156</v>
      </c>
      <c r="E250" s="223" t="s">
        <v>1</v>
      </c>
      <c r="F250" s="224" t="s">
        <v>605</v>
      </c>
      <c r="G250" s="221"/>
      <c r="H250" s="225">
        <v>12037.5</v>
      </c>
      <c r="I250" s="226"/>
      <c r="J250" s="221"/>
      <c r="K250" s="221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156</v>
      </c>
      <c r="AU250" s="231" t="s">
        <v>83</v>
      </c>
      <c r="AV250" s="13" t="s">
        <v>83</v>
      </c>
      <c r="AW250" s="13" t="s">
        <v>31</v>
      </c>
      <c r="AX250" s="13" t="s">
        <v>81</v>
      </c>
      <c r="AY250" s="231" t="s">
        <v>139</v>
      </c>
    </row>
    <row r="251" spans="1:65" s="2" customFormat="1" ht="21.75" customHeight="1">
      <c r="A251" s="33"/>
      <c r="B251" s="34"/>
      <c r="C251" s="207" t="s">
        <v>399</v>
      </c>
      <c r="D251" s="207" t="s">
        <v>141</v>
      </c>
      <c r="E251" s="208" t="s">
        <v>382</v>
      </c>
      <c r="F251" s="209" t="s">
        <v>383</v>
      </c>
      <c r="G251" s="210" t="s">
        <v>144</v>
      </c>
      <c r="H251" s="211">
        <v>401.25</v>
      </c>
      <c r="I251" s="212"/>
      <c r="J251" s="213">
        <f>ROUND(I251*H251,2)</f>
        <v>0</v>
      </c>
      <c r="K251" s="209" t="s">
        <v>145</v>
      </c>
      <c r="L251" s="38"/>
      <c r="M251" s="214" t="s">
        <v>1</v>
      </c>
      <c r="N251" s="215" t="s">
        <v>39</v>
      </c>
      <c r="O251" s="70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8" t="s">
        <v>146</v>
      </c>
      <c r="AT251" s="218" t="s">
        <v>141</v>
      </c>
      <c r="AU251" s="218" t="s">
        <v>83</v>
      </c>
      <c r="AY251" s="16" t="s">
        <v>139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6" t="s">
        <v>81</v>
      </c>
      <c r="BK251" s="219">
        <f>ROUND(I251*H251,2)</f>
        <v>0</v>
      </c>
      <c r="BL251" s="16" t="s">
        <v>146</v>
      </c>
      <c r="BM251" s="218" t="s">
        <v>606</v>
      </c>
    </row>
    <row r="252" spans="1:65" s="2" customFormat="1" ht="21.75" customHeight="1">
      <c r="A252" s="33"/>
      <c r="B252" s="34"/>
      <c r="C252" s="207" t="s">
        <v>403</v>
      </c>
      <c r="D252" s="207" t="s">
        <v>141</v>
      </c>
      <c r="E252" s="208" t="s">
        <v>386</v>
      </c>
      <c r="F252" s="209" t="s">
        <v>387</v>
      </c>
      <c r="G252" s="210" t="s">
        <v>144</v>
      </c>
      <c r="H252" s="211">
        <v>401.25</v>
      </c>
      <c r="I252" s="212"/>
      <c r="J252" s="213">
        <f>ROUND(I252*H252,2)</f>
        <v>0</v>
      </c>
      <c r="K252" s="209" t="s">
        <v>145</v>
      </c>
      <c r="L252" s="38"/>
      <c r="M252" s="214" t="s">
        <v>1</v>
      </c>
      <c r="N252" s="215" t="s">
        <v>39</v>
      </c>
      <c r="O252" s="70"/>
      <c r="P252" s="216">
        <f>O252*H252</f>
        <v>0</v>
      </c>
      <c r="Q252" s="216">
        <v>6.5000000000000002E-2</v>
      </c>
      <c r="R252" s="216">
        <f>Q252*H252</f>
        <v>26.081250000000001</v>
      </c>
      <c r="S252" s="216">
        <v>0.13</v>
      </c>
      <c r="T252" s="217">
        <f>S252*H252</f>
        <v>52.162500000000001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8" t="s">
        <v>146</v>
      </c>
      <c r="AT252" s="218" t="s">
        <v>141</v>
      </c>
      <c r="AU252" s="218" t="s">
        <v>83</v>
      </c>
      <c r="AY252" s="16" t="s">
        <v>139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6" t="s">
        <v>81</v>
      </c>
      <c r="BK252" s="219">
        <f>ROUND(I252*H252,2)</f>
        <v>0</v>
      </c>
      <c r="BL252" s="16" t="s">
        <v>146</v>
      </c>
      <c r="BM252" s="218" t="s">
        <v>607</v>
      </c>
    </row>
    <row r="253" spans="1:65" s="13" customFormat="1" ht="11.25">
      <c r="B253" s="220"/>
      <c r="C253" s="221"/>
      <c r="D253" s="222" t="s">
        <v>156</v>
      </c>
      <c r="E253" s="223" t="s">
        <v>1</v>
      </c>
      <c r="F253" s="224" t="s">
        <v>598</v>
      </c>
      <c r="G253" s="221"/>
      <c r="H253" s="225">
        <v>164.85</v>
      </c>
      <c r="I253" s="226"/>
      <c r="J253" s="221"/>
      <c r="K253" s="221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156</v>
      </c>
      <c r="AU253" s="231" t="s">
        <v>83</v>
      </c>
      <c r="AV253" s="13" t="s">
        <v>83</v>
      </c>
      <c r="AW253" s="13" t="s">
        <v>31</v>
      </c>
      <c r="AX253" s="13" t="s">
        <v>74</v>
      </c>
      <c r="AY253" s="231" t="s">
        <v>139</v>
      </c>
    </row>
    <row r="254" spans="1:65" s="13" customFormat="1" ht="11.25">
      <c r="B254" s="220"/>
      <c r="C254" s="221"/>
      <c r="D254" s="222" t="s">
        <v>156</v>
      </c>
      <c r="E254" s="223" t="s">
        <v>1</v>
      </c>
      <c r="F254" s="224" t="s">
        <v>599</v>
      </c>
      <c r="G254" s="221"/>
      <c r="H254" s="225">
        <v>52.5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156</v>
      </c>
      <c r="AU254" s="231" t="s">
        <v>83</v>
      </c>
      <c r="AV254" s="13" t="s">
        <v>83</v>
      </c>
      <c r="AW254" s="13" t="s">
        <v>31</v>
      </c>
      <c r="AX254" s="13" t="s">
        <v>74</v>
      </c>
      <c r="AY254" s="231" t="s">
        <v>139</v>
      </c>
    </row>
    <row r="255" spans="1:65" s="13" customFormat="1" ht="11.25">
      <c r="B255" s="220"/>
      <c r="C255" s="221"/>
      <c r="D255" s="222" t="s">
        <v>156</v>
      </c>
      <c r="E255" s="223" t="s">
        <v>1</v>
      </c>
      <c r="F255" s="224" t="s">
        <v>600</v>
      </c>
      <c r="G255" s="221"/>
      <c r="H255" s="225">
        <v>52.5</v>
      </c>
      <c r="I255" s="226"/>
      <c r="J255" s="221"/>
      <c r="K255" s="221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156</v>
      </c>
      <c r="AU255" s="231" t="s">
        <v>83</v>
      </c>
      <c r="AV255" s="13" t="s">
        <v>83</v>
      </c>
      <c r="AW255" s="13" t="s">
        <v>31</v>
      </c>
      <c r="AX255" s="13" t="s">
        <v>74</v>
      </c>
      <c r="AY255" s="231" t="s">
        <v>139</v>
      </c>
    </row>
    <row r="256" spans="1:65" s="13" customFormat="1" ht="11.25">
      <c r="B256" s="220"/>
      <c r="C256" s="221"/>
      <c r="D256" s="222" t="s">
        <v>156</v>
      </c>
      <c r="E256" s="223" t="s">
        <v>1</v>
      </c>
      <c r="F256" s="224" t="s">
        <v>601</v>
      </c>
      <c r="G256" s="221"/>
      <c r="H256" s="225">
        <v>25.5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156</v>
      </c>
      <c r="AU256" s="231" t="s">
        <v>83</v>
      </c>
      <c r="AV256" s="13" t="s">
        <v>83</v>
      </c>
      <c r="AW256" s="13" t="s">
        <v>31</v>
      </c>
      <c r="AX256" s="13" t="s">
        <v>74</v>
      </c>
      <c r="AY256" s="231" t="s">
        <v>139</v>
      </c>
    </row>
    <row r="257" spans="1:65" s="13" customFormat="1" ht="11.25">
      <c r="B257" s="220"/>
      <c r="C257" s="221"/>
      <c r="D257" s="222" t="s">
        <v>156</v>
      </c>
      <c r="E257" s="223" t="s">
        <v>1</v>
      </c>
      <c r="F257" s="224" t="s">
        <v>602</v>
      </c>
      <c r="G257" s="221"/>
      <c r="H257" s="225">
        <v>25.5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156</v>
      </c>
      <c r="AU257" s="231" t="s">
        <v>83</v>
      </c>
      <c r="AV257" s="13" t="s">
        <v>83</v>
      </c>
      <c r="AW257" s="13" t="s">
        <v>31</v>
      </c>
      <c r="AX257" s="13" t="s">
        <v>74</v>
      </c>
      <c r="AY257" s="231" t="s">
        <v>139</v>
      </c>
    </row>
    <row r="258" spans="1:65" s="13" customFormat="1" ht="11.25">
      <c r="B258" s="220"/>
      <c r="C258" s="221"/>
      <c r="D258" s="222" t="s">
        <v>156</v>
      </c>
      <c r="E258" s="223" t="s">
        <v>1</v>
      </c>
      <c r="F258" s="224" t="s">
        <v>603</v>
      </c>
      <c r="G258" s="221"/>
      <c r="H258" s="225">
        <v>25.5</v>
      </c>
      <c r="I258" s="226"/>
      <c r="J258" s="221"/>
      <c r="K258" s="221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156</v>
      </c>
      <c r="AU258" s="231" t="s">
        <v>83</v>
      </c>
      <c r="AV258" s="13" t="s">
        <v>83</v>
      </c>
      <c r="AW258" s="13" t="s">
        <v>31</v>
      </c>
      <c r="AX258" s="13" t="s">
        <v>74</v>
      </c>
      <c r="AY258" s="231" t="s">
        <v>139</v>
      </c>
    </row>
    <row r="259" spans="1:65" s="13" customFormat="1" ht="11.25">
      <c r="B259" s="220"/>
      <c r="C259" s="221"/>
      <c r="D259" s="222" t="s">
        <v>156</v>
      </c>
      <c r="E259" s="223" t="s">
        <v>1</v>
      </c>
      <c r="F259" s="224" t="s">
        <v>603</v>
      </c>
      <c r="G259" s="221"/>
      <c r="H259" s="225">
        <v>25.5</v>
      </c>
      <c r="I259" s="226"/>
      <c r="J259" s="221"/>
      <c r="K259" s="221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156</v>
      </c>
      <c r="AU259" s="231" t="s">
        <v>83</v>
      </c>
      <c r="AV259" s="13" t="s">
        <v>83</v>
      </c>
      <c r="AW259" s="13" t="s">
        <v>31</v>
      </c>
      <c r="AX259" s="13" t="s">
        <v>74</v>
      </c>
      <c r="AY259" s="231" t="s">
        <v>139</v>
      </c>
    </row>
    <row r="260" spans="1:65" s="13" customFormat="1" ht="11.25">
      <c r="B260" s="220"/>
      <c r="C260" s="221"/>
      <c r="D260" s="222" t="s">
        <v>156</v>
      </c>
      <c r="E260" s="223" t="s">
        <v>1</v>
      </c>
      <c r="F260" s="224" t="s">
        <v>375</v>
      </c>
      <c r="G260" s="221"/>
      <c r="H260" s="225">
        <v>29.4</v>
      </c>
      <c r="I260" s="226"/>
      <c r="J260" s="221"/>
      <c r="K260" s="221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156</v>
      </c>
      <c r="AU260" s="231" t="s">
        <v>83</v>
      </c>
      <c r="AV260" s="13" t="s">
        <v>83</v>
      </c>
      <c r="AW260" s="13" t="s">
        <v>31</v>
      </c>
      <c r="AX260" s="13" t="s">
        <v>74</v>
      </c>
      <c r="AY260" s="231" t="s">
        <v>139</v>
      </c>
    </row>
    <row r="261" spans="1:65" s="14" customFormat="1" ht="11.25">
      <c r="B261" s="232"/>
      <c r="C261" s="233"/>
      <c r="D261" s="222" t="s">
        <v>156</v>
      </c>
      <c r="E261" s="234" t="s">
        <v>1</v>
      </c>
      <c r="F261" s="235" t="s">
        <v>161</v>
      </c>
      <c r="G261" s="233"/>
      <c r="H261" s="236">
        <v>401.25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156</v>
      </c>
      <c r="AU261" s="242" t="s">
        <v>83</v>
      </c>
      <c r="AV261" s="14" t="s">
        <v>146</v>
      </c>
      <c r="AW261" s="14" t="s">
        <v>31</v>
      </c>
      <c r="AX261" s="14" t="s">
        <v>81</v>
      </c>
      <c r="AY261" s="242" t="s">
        <v>139</v>
      </c>
    </row>
    <row r="262" spans="1:65" s="2" customFormat="1" ht="21.75" customHeight="1">
      <c r="A262" s="33"/>
      <c r="B262" s="34"/>
      <c r="C262" s="207" t="s">
        <v>407</v>
      </c>
      <c r="D262" s="207" t="s">
        <v>141</v>
      </c>
      <c r="E262" s="208" t="s">
        <v>390</v>
      </c>
      <c r="F262" s="209" t="s">
        <v>391</v>
      </c>
      <c r="G262" s="210" t="s">
        <v>144</v>
      </c>
      <c r="H262" s="211">
        <v>160.482</v>
      </c>
      <c r="I262" s="212"/>
      <c r="J262" s="213">
        <f>ROUND(I262*H262,2)</f>
        <v>0</v>
      </c>
      <c r="K262" s="209" t="s">
        <v>145</v>
      </c>
      <c r="L262" s="38"/>
      <c r="M262" s="214" t="s">
        <v>1</v>
      </c>
      <c r="N262" s="215" t="s">
        <v>39</v>
      </c>
      <c r="O262" s="70"/>
      <c r="P262" s="216">
        <f>O262*H262</f>
        <v>0</v>
      </c>
      <c r="Q262" s="216">
        <v>0</v>
      </c>
      <c r="R262" s="216">
        <f>Q262*H262</f>
        <v>0</v>
      </c>
      <c r="S262" s="216">
        <v>7.7899999999999997E-2</v>
      </c>
      <c r="T262" s="217">
        <f>S262*H262</f>
        <v>12.501547799999999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8" t="s">
        <v>146</v>
      </c>
      <c r="AT262" s="218" t="s">
        <v>141</v>
      </c>
      <c r="AU262" s="218" t="s">
        <v>83</v>
      </c>
      <c r="AY262" s="16" t="s">
        <v>139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6" t="s">
        <v>81</v>
      </c>
      <c r="BK262" s="219">
        <f>ROUND(I262*H262,2)</f>
        <v>0</v>
      </c>
      <c r="BL262" s="16" t="s">
        <v>146</v>
      </c>
      <c r="BM262" s="218" t="s">
        <v>608</v>
      </c>
    </row>
    <row r="263" spans="1:65" s="13" customFormat="1" ht="11.25">
      <c r="B263" s="220"/>
      <c r="C263" s="221"/>
      <c r="D263" s="222" t="s">
        <v>156</v>
      </c>
      <c r="E263" s="223" t="s">
        <v>1</v>
      </c>
      <c r="F263" s="224" t="s">
        <v>609</v>
      </c>
      <c r="G263" s="221"/>
      <c r="H263" s="225">
        <v>160.482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156</v>
      </c>
      <c r="AU263" s="231" t="s">
        <v>83</v>
      </c>
      <c r="AV263" s="13" t="s">
        <v>83</v>
      </c>
      <c r="AW263" s="13" t="s">
        <v>31</v>
      </c>
      <c r="AX263" s="13" t="s">
        <v>81</v>
      </c>
      <c r="AY263" s="231" t="s">
        <v>139</v>
      </c>
    </row>
    <row r="264" spans="1:65" s="2" customFormat="1" ht="21.75" customHeight="1">
      <c r="A264" s="33"/>
      <c r="B264" s="34"/>
      <c r="C264" s="207" t="s">
        <v>411</v>
      </c>
      <c r="D264" s="207" t="s">
        <v>141</v>
      </c>
      <c r="E264" s="208" t="s">
        <v>417</v>
      </c>
      <c r="F264" s="209" t="s">
        <v>418</v>
      </c>
      <c r="G264" s="210" t="s">
        <v>144</v>
      </c>
      <c r="H264" s="211">
        <v>160.482</v>
      </c>
      <c r="I264" s="212"/>
      <c r="J264" s="213">
        <f>ROUND(I264*H264,2)</f>
        <v>0</v>
      </c>
      <c r="K264" s="209" t="s">
        <v>145</v>
      </c>
      <c r="L264" s="38"/>
      <c r="M264" s="214" t="s">
        <v>1</v>
      </c>
      <c r="N264" s="215" t="s">
        <v>39</v>
      </c>
      <c r="O264" s="70"/>
      <c r="P264" s="216">
        <f>O264*H264</f>
        <v>0</v>
      </c>
      <c r="Q264" s="216">
        <v>7.8163999999999997E-2</v>
      </c>
      <c r="R264" s="216">
        <f>Q264*H264</f>
        <v>12.543915047999999</v>
      </c>
      <c r="S264" s="216">
        <v>0</v>
      </c>
      <c r="T264" s="21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8" t="s">
        <v>146</v>
      </c>
      <c r="AT264" s="218" t="s">
        <v>141</v>
      </c>
      <c r="AU264" s="218" t="s">
        <v>83</v>
      </c>
      <c r="AY264" s="16" t="s">
        <v>139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6" t="s">
        <v>81</v>
      </c>
      <c r="BK264" s="219">
        <f>ROUND(I264*H264,2)</f>
        <v>0</v>
      </c>
      <c r="BL264" s="16" t="s">
        <v>146</v>
      </c>
      <c r="BM264" s="218" t="s">
        <v>610</v>
      </c>
    </row>
    <row r="265" spans="1:65" s="13" customFormat="1" ht="11.25">
      <c r="B265" s="220"/>
      <c r="C265" s="221"/>
      <c r="D265" s="222" t="s">
        <v>156</v>
      </c>
      <c r="E265" s="223" t="s">
        <v>1</v>
      </c>
      <c r="F265" s="224" t="s">
        <v>611</v>
      </c>
      <c r="G265" s="221"/>
      <c r="H265" s="225">
        <v>160.482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156</v>
      </c>
      <c r="AU265" s="231" t="s">
        <v>83</v>
      </c>
      <c r="AV265" s="13" t="s">
        <v>83</v>
      </c>
      <c r="AW265" s="13" t="s">
        <v>31</v>
      </c>
      <c r="AX265" s="13" t="s">
        <v>81</v>
      </c>
      <c r="AY265" s="231" t="s">
        <v>139</v>
      </c>
    </row>
    <row r="266" spans="1:65" s="2" customFormat="1" ht="21.75" customHeight="1">
      <c r="A266" s="33"/>
      <c r="B266" s="34"/>
      <c r="C266" s="207" t="s">
        <v>416</v>
      </c>
      <c r="D266" s="207" t="s">
        <v>141</v>
      </c>
      <c r="E266" s="208" t="s">
        <v>395</v>
      </c>
      <c r="F266" s="209" t="s">
        <v>396</v>
      </c>
      <c r="G266" s="210" t="s">
        <v>169</v>
      </c>
      <c r="H266" s="211">
        <v>8</v>
      </c>
      <c r="I266" s="212"/>
      <c r="J266" s="213">
        <f>ROUND(I266*H266,2)</f>
        <v>0</v>
      </c>
      <c r="K266" s="209" t="s">
        <v>145</v>
      </c>
      <c r="L266" s="38"/>
      <c r="M266" s="214" t="s">
        <v>1</v>
      </c>
      <c r="N266" s="215" t="s">
        <v>39</v>
      </c>
      <c r="O266" s="70"/>
      <c r="P266" s="216">
        <f>O266*H266</f>
        <v>0</v>
      </c>
      <c r="Q266" s="216">
        <v>0.50375000000000003</v>
      </c>
      <c r="R266" s="216">
        <f>Q266*H266</f>
        <v>4.03</v>
      </c>
      <c r="S266" s="216">
        <v>2.5</v>
      </c>
      <c r="T266" s="217">
        <f>S266*H266</f>
        <v>20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8" t="s">
        <v>146</v>
      </c>
      <c r="AT266" s="218" t="s">
        <v>141</v>
      </c>
      <c r="AU266" s="218" t="s">
        <v>83</v>
      </c>
      <c r="AY266" s="16" t="s">
        <v>139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6" t="s">
        <v>81</v>
      </c>
      <c r="BK266" s="219">
        <f>ROUND(I266*H266,2)</f>
        <v>0</v>
      </c>
      <c r="BL266" s="16" t="s">
        <v>146</v>
      </c>
      <c r="BM266" s="218" t="s">
        <v>612</v>
      </c>
    </row>
    <row r="267" spans="1:65" s="13" customFormat="1" ht="11.25">
      <c r="B267" s="220"/>
      <c r="C267" s="221"/>
      <c r="D267" s="222" t="s">
        <v>156</v>
      </c>
      <c r="E267" s="223" t="s">
        <v>1</v>
      </c>
      <c r="F267" s="224" t="s">
        <v>613</v>
      </c>
      <c r="G267" s="221"/>
      <c r="H267" s="225">
        <v>2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83</v>
      </c>
      <c r="AV267" s="13" t="s">
        <v>83</v>
      </c>
      <c r="AW267" s="13" t="s">
        <v>31</v>
      </c>
      <c r="AX267" s="13" t="s">
        <v>74</v>
      </c>
      <c r="AY267" s="231" t="s">
        <v>139</v>
      </c>
    </row>
    <row r="268" spans="1:65" s="13" customFormat="1" ht="11.25">
      <c r="B268" s="220"/>
      <c r="C268" s="221"/>
      <c r="D268" s="222" t="s">
        <v>156</v>
      </c>
      <c r="E268" s="223" t="s">
        <v>1</v>
      </c>
      <c r="F268" s="224" t="s">
        <v>614</v>
      </c>
      <c r="G268" s="221"/>
      <c r="H268" s="225">
        <v>6</v>
      </c>
      <c r="I268" s="226"/>
      <c r="J268" s="221"/>
      <c r="K268" s="221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156</v>
      </c>
      <c r="AU268" s="231" t="s">
        <v>83</v>
      </c>
      <c r="AV268" s="13" t="s">
        <v>83</v>
      </c>
      <c r="AW268" s="13" t="s">
        <v>31</v>
      </c>
      <c r="AX268" s="13" t="s">
        <v>74</v>
      </c>
      <c r="AY268" s="231" t="s">
        <v>139</v>
      </c>
    </row>
    <row r="269" spans="1:65" s="14" customFormat="1" ht="11.25">
      <c r="B269" s="232"/>
      <c r="C269" s="233"/>
      <c r="D269" s="222" t="s">
        <v>156</v>
      </c>
      <c r="E269" s="234" t="s">
        <v>1</v>
      </c>
      <c r="F269" s="235" t="s">
        <v>161</v>
      </c>
      <c r="G269" s="233"/>
      <c r="H269" s="236">
        <v>8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156</v>
      </c>
      <c r="AU269" s="242" t="s">
        <v>83</v>
      </c>
      <c r="AV269" s="14" t="s">
        <v>146</v>
      </c>
      <c r="AW269" s="14" t="s">
        <v>31</v>
      </c>
      <c r="AX269" s="14" t="s">
        <v>81</v>
      </c>
      <c r="AY269" s="242" t="s">
        <v>139</v>
      </c>
    </row>
    <row r="270" spans="1:65" s="2" customFormat="1" ht="21.75" customHeight="1">
      <c r="A270" s="33"/>
      <c r="B270" s="34"/>
      <c r="C270" s="207" t="s">
        <v>421</v>
      </c>
      <c r="D270" s="207" t="s">
        <v>141</v>
      </c>
      <c r="E270" s="208" t="s">
        <v>400</v>
      </c>
      <c r="F270" s="209" t="s">
        <v>401</v>
      </c>
      <c r="G270" s="210" t="s">
        <v>169</v>
      </c>
      <c r="H270" s="211">
        <v>8</v>
      </c>
      <c r="I270" s="212"/>
      <c r="J270" s="213">
        <f>ROUND(I270*H270,2)</f>
        <v>0</v>
      </c>
      <c r="K270" s="209" t="s">
        <v>145</v>
      </c>
      <c r="L270" s="38"/>
      <c r="M270" s="214" t="s">
        <v>1</v>
      </c>
      <c r="N270" s="215" t="s">
        <v>39</v>
      </c>
      <c r="O270" s="70"/>
      <c r="P270" s="216">
        <f>O270*H270</f>
        <v>0</v>
      </c>
      <c r="Q270" s="216">
        <v>0.4</v>
      </c>
      <c r="R270" s="216">
        <f>Q270*H270</f>
        <v>3.2</v>
      </c>
      <c r="S270" s="216">
        <v>0</v>
      </c>
      <c r="T270" s="21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8" t="s">
        <v>146</v>
      </c>
      <c r="AT270" s="218" t="s">
        <v>141</v>
      </c>
      <c r="AU270" s="218" t="s">
        <v>83</v>
      </c>
      <c r="AY270" s="16" t="s">
        <v>139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6" t="s">
        <v>81</v>
      </c>
      <c r="BK270" s="219">
        <f>ROUND(I270*H270,2)</f>
        <v>0</v>
      </c>
      <c r="BL270" s="16" t="s">
        <v>146</v>
      </c>
      <c r="BM270" s="218" t="s">
        <v>615</v>
      </c>
    </row>
    <row r="271" spans="1:65" s="13" customFormat="1" ht="11.25">
      <c r="B271" s="220"/>
      <c r="C271" s="221"/>
      <c r="D271" s="222" t="s">
        <v>156</v>
      </c>
      <c r="E271" s="223" t="s">
        <v>1</v>
      </c>
      <c r="F271" s="224" t="s">
        <v>182</v>
      </c>
      <c r="G271" s="221"/>
      <c r="H271" s="225">
        <v>8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156</v>
      </c>
      <c r="AU271" s="231" t="s">
        <v>83</v>
      </c>
      <c r="AV271" s="13" t="s">
        <v>83</v>
      </c>
      <c r="AW271" s="13" t="s">
        <v>31</v>
      </c>
      <c r="AX271" s="13" t="s">
        <v>81</v>
      </c>
      <c r="AY271" s="231" t="s">
        <v>139</v>
      </c>
    </row>
    <row r="272" spans="1:65" s="2" customFormat="1" ht="21.75" customHeight="1">
      <c r="A272" s="33"/>
      <c r="B272" s="34"/>
      <c r="C272" s="207" t="s">
        <v>428</v>
      </c>
      <c r="D272" s="207" t="s">
        <v>141</v>
      </c>
      <c r="E272" s="208" t="s">
        <v>404</v>
      </c>
      <c r="F272" s="209" t="s">
        <v>405</v>
      </c>
      <c r="G272" s="210" t="s">
        <v>169</v>
      </c>
      <c r="H272" s="211">
        <v>8</v>
      </c>
      <c r="I272" s="212"/>
      <c r="J272" s="213">
        <f>ROUND(I272*H272,2)</f>
        <v>0</v>
      </c>
      <c r="K272" s="209" t="s">
        <v>145</v>
      </c>
      <c r="L272" s="38"/>
      <c r="M272" s="214" t="s">
        <v>1</v>
      </c>
      <c r="N272" s="215" t="s">
        <v>39</v>
      </c>
      <c r="O272" s="70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8" t="s">
        <v>146</v>
      </c>
      <c r="AT272" s="218" t="s">
        <v>141</v>
      </c>
      <c r="AU272" s="218" t="s">
        <v>83</v>
      </c>
      <c r="AY272" s="16" t="s">
        <v>139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6" t="s">
        <v>81</v>
      </c>
      <c r="BK272" s="219">
        <f>ROUND(I272*H272,2)</f>
        <v>0</v>
      </c>
      <c r="BL272" s="16" t="s">
        <v>146</v>
      </c>
      <c r="BM272" s="218" t="s">
        <v>616</v>
      </c>
    </row>
    <row r="273" spans="1:65" s="2" customFormat="1" ht="21.75" customHeight="1">
      <c r="A273" s="33"/>
      <c r="B273" s="34"/>
      <c r="C273" s="207" t="s">
        <v>432</v>
      </c>
      <c r="D273" s="207" t="s">
        <v>141</v>
      </c>
      <c r="E273" s="208" t="s">
        <v>408</v>
      </c>
      <c r="F273" s="209" t="s">
        <v>409</v>
      </c>
      <c r="G273" s="210" t="s">
        <v>169</v>
      </c>
      <c r="H273" s="211">
        <v>8</v>
      </c>
      <c r="I273" s="212"/>
      <c r="J273" s="213">
        <f>ROUND(I273*H273,2)</f>
        <v>0</v>
      </c>
      <c r="K273" s="209" t="s">
        <v>145</v>
      </c>
      <c r="L273" s="38"/>
      <c r="M273" s="214" t="s">
        <v>1</v>
      </c>
      <c r="N273" s="215" t="s">
        <v>39</v>
      </c>
      <c r="O273" s="70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8" t="s">
        <v>146</v>
      </c>
      <c r="AT273" s="218" t="s">
        <v>141</v>
      </c>
      <c r="AU273" s="218" t="s">
        <v>83</v>
      </c>
      <c r="AY273" s="16" t="s">
        <v>139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6" t="s">
        <v>81</v>
      </c>
      <c r="BK273" s="219">
        <f>ROUND(I273*H273,2)</f>
        <v>0</v>
      </c>
      <c r="BL273" s="16" t="s">
        <v>146</v>
      </c>
      <c r="BM273" s="218" t="s">
        <v>617</v>
      </c>
    </row>
    <row r="274" spans="1:65" s="2" customFormat="1" ht="16.5" customHeight="1">
      <c r="A274" s="33"/>
      <c r="B274" s="34"/>
      <c r="C274" s="243" t="s">
        <v>436</v>
      </c>
      <c r="D274" s="243" t="s">
        <v>218</v>
      </c>
      <c r="E274" s="244" t="s">
        <v>412</v>
      </c>
      <c r="F274" s="245" t="s">
        <v>413</v>
      </c>
      <c r="G274" s="246" t="s">
        <v>221</v>
      </c>
      <c r="H274" s="247">
        <v>4.8</v>
      </c>
      <c r="I274" s="248"/>
      <c r="J274" s="249">
        <f>ROUND(I274*H274,2)</f>
        <v>0</v>
      </c>
      <c r="K274" s="245" t="s">
        <v>145</v>
      </c>
      <c r="L274" s="250"/>
      <c r="M274" s="251" t="s">
        <v>1</v>
      </c>
      <c r="N274" s="252" t="s">
        <v>39</v>
      </c>
      <c r="O274" s="70"/>
      <c r="P274" s="216">
        <f>O274*H274</f>
        <v>0</v>
      </c>
      <c r="Q274" s="216">
        <v>1</v>
      </c>
      <c r="R274" s="216">
        <f>Q274*H274</f>
        <v>4.8</v>
      </c>
      <c r="S274" s="216">
        <v>0</v>
      </c>
      <c r="T274" s="21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8" t="s">
        <v>182</v>
      </c>
      <c r="AT274" s="218" t="s">
        <v>218</v>
      </c>
      <c r="AU274" s="218" t="s">
        <v>83</v>
      </c>
      <c r="AY274" s="16" t="s">
        <v>139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6" t="s">
        <v>81</v>
      </c>
      <c r="BK274" s="219">
        <f>ROUND(I274*H274,2)</f>
        <v>0</v>
      </c>
      <c r="BL274" s="16" t="s">
        <v>146</v>
      </c>
      <c r="BM274" s="218" t="s">
        <v>618</v>
      </c>
    </row>
    <row r="275" spans="1:65" s="2" customFormat="1" ht="21.75" customHeight="1">
      <c r="A275" s="33"/>
      <c r="B275" s="34"/>
      <c r="C275" s="207" t="s">
        <v>441</v>
      </c>
      <c r="D275" s="207" t="s">
        <v>141</v>
      </c>
      <c r="E275" s="208" t="s">
        <v>422</v>
      </c>
      <c r="F275" s="209" t="s">
        <v>423</v>
      </c>
      <c r="G275" s="210" t="s">
        <v>164</v>
      </c>
      <c r="H275" s="211">
        <v>54</v>
      </c>
      <c r="I275" s="212"/>
      <c r="J275" s="213">
        <f>ROUND(I275*H275,2)</f>
        <v>0</v>
      </c>
      <c r="K275" s="209" t="s">
        <v>145</v>
      </c>
      <c r="L275" s="38"/>
      <c r="M275" s="214" t="s">
        <v>1</v>
      </c>
      <c r="N275" s="215" t="s">
        <v>39</v>
      </c>
      <c r="O275" s="70"/>
      <c r="P275" s="216">
        <f>O275*H275</f>
        <v>0</v>
      </c>
      <c r="Q275" s="216">
        <v>1.1299999999999999E-3</v>
      </c>
      <c r="R275" s="216">
        <f>Q275*H275</f>
        <v>6.1019999999999998E-2</v>
      </c>
      <c r="S275" s="216">
        <v>1E-3</v>
      </c>
      <c r="T275" s="217">
        <f>S275*H275</f>
        <v>5.3999999999999999E-2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8" t="s">
        <v>146</v>
      </c>
      <c r="AT275" s="218" t="s">
        <v>141</v>
      </c>
      <c r="AU275" s="218" t="s">
        <v>83</v>
      </c>
      <c r="AY275" s="16" t="s">
        <v>139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6" t="s">
        <v>81</v>
      </c>
      <c r="BK275" s="219">
        <f>ROUND(I275*H275,2)</f>
        <v>0</v>
      </c>
      <c r="BL275" s="16" t="s">
        <v>146</v>
      </c>
      <c r="BM275" s="218" t="s">
        <v>619</v>
      </c>
    </row>
    <row r="276" spans="1:65" s="13" customFormat="1" ht="11.25">
      <c r="B276" s="220"/>
      <c r="C276" s="221"/>
      <c r="D276" s="222" t="s">
        <v>156</v>
      </c>
      <c r="E276" s="223" t="s">
        <v>1</v>
      </c>
      <c r="F276" s="224" t="s">
        <v>425</v>
      </c>
      <c r="G276" s="221"/>
      <c r="H276" s="225">
        <v>54</v>
      </c>
      <c r="I276" s="226"/>
      <c r="J276" s="221"/>
      <c r="K276" s="221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156</v>
      </c>
      <c r="AU276" s="231" t="s">
        <v>83</v>
      </c>
      <c r="AV276" s="13" t="s">
        <v>83</v>
      </c>
      <c r="AW276" s="13" t="s">
        <v>31</v>
      </c>
      <c r="AX276" s="13" t="s">
        <v>81</v>
      </c>
      <c r="AY276" s="231" t="s">
        <v>139</v>
      </c>
    </row>
    <row r="277" spans="1:65" s="12" customFormat="1" ht="22.9" customHeight="1">
      <c r="B277" s="191"/>
      <c r="C277" s="192"/>
      <c r="D277" s="193" t="s">
        <v>73</v>
      </c>
      <c r="E277" s="205" t="s">
        <v>426</v>
      </c>
      <c r="F277" s="205" t="s">
        <v>427</v>
      </c>
      <c r="G277" s="192"/>
      <c r="H277" s="192"/>
      <c r="I277" s="195"/>
      <c r="J277" s="206">
        <f>BK277</f>
        <v>0</v>
      </c>
      <c r="K277" s="192"/>
      <c r="L277" s="197"/>
      <c r="M277" s="198"/>
      <c r="N277" s="199"/>
      <c r="O277" s="199"/>
      <c r="P277" s="200">
        <f>SUM(P278:P283)</f>
        <v>0</v>
      </c>
      <c r="Q277" s="199"/>
      <c r="R277" s="200">
        <f>SUM(R278:R283)</f>
        <v>0</v>
      </c>
      <c r="S277" s="199"/>
      <c r="T277" s="201">
        <f>SUM(T278:T283)</f>
        <v>0</v>
      </c>
      <c r="AR277" s="202" t="s">
        <v>81</v>
      </c>
      <c r="AT277" s="203" t="s">
        <v>73</v>
      </c>
      <c r="AU277" s="203" t="s">
        <v>81</v>
      </c>
      <c r="AY277" s="202" t="s">
        <v>139</v>
      </c>
      <c r="BK277" s="204">
        <f>SUM(BK278:BK283)</f>
        <v>0</v>
      </c>
    </row>
    <row r="278" spans="1:65" s="2" customFormat="1" ht="21.75" customHeight="1">
      <c r="A278" s="33"/>
      <c r="B278" s="34"/>
      <c r="C278" s="207" t="s">
        <v>446</v>
      </c>
      <c r="D278" s="207" t="s">
        <v>141</v>
      </c>
      <c r="E278" s="208" t="s">
        <v>433</v>
      </c>
      <c r="F278" s="209" t="s">
        <v>434</v>
      </c>
      <c r="G278" s="210" t="s">
        <v>221</v>
      </c>
      <c r="H278" s="211">
        <v>244.31200000000001</v>
      </c>
      <c r="I278" s="212"/>
      <c r="J278" s="213">
        <f>ROUND(I278*H278,2)</f>
        <v>0</v>
      </c>
      <c r="K278" s="209" t="s">
        <v>145</v>
      </c>
      <c r="L278" s="38"/>
      <c r="M278" s="214" t="s">
        <v>1</v>
      </c>
      <c r="N278" s="215" t="s">
        <v>39</v>
      </c>
      <c r="O278" s="70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8" t="s">
        <v>146</v>
      </c>
      <c r="AT278" s="218" t="s">
        <v>141</v>
      </c>
      <c r="AU278" s="218" t="s">
        <v>83</v>
      </c>
      <c r="AY278" s="16" t="s">
        <v>139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6" t="s">
        <v>81</v>
      </c>
      <c r="BK278" s="219">
        <f>ROUND(I278*H278,2)</f>
        <v>0</v>
      </c>
      <c r="BL278" s="16" t="s">
        <v>146</v>
      </c>
      <c r="BM278" s="218" t="s">
        <v>620</v>
      </c>
    </row>
    <row r="279" spans="1:65" s="2" customFormat="1" ht="21.75" customHeight="1">
      <c r="A279" s="33"/>
      <c r="B279" s="34"/>
      <c r="C279" s="207" t="s">
        <v>452</v>
      </c>
      <c r="D279" s="207" t="s">
        <v>141</v>
      </c>
      <c r="E279" s="208" t="s">
        <v>437</v>
      </c>
      <c r="F279" s="209" t="s">
        <v>438</v>
      </c>
      <c r="G279" s="210" t="s">
        <v>221</v>
      </c>
      <c r="H279" s="211">
        <v>4886.24</v>
      </c>
      <c r="I279" s="212"/>
      <c r="J279" s="213">
        <f>ROUND(I279*H279,2)</f>
        <v>0</v>
      </c>
      <c r="K279" s="209" t="s">
        <v>145</v>
      </c>
      <c r="L279" s="38"/>
      <c r="M279" s="214" t="s">
        <v>1</v>
      </c>
      <c r="N279" s="215" t="s">
        <v>39</v>
      </c>
      <c r="O279" s="70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8" t="s">
        <v>146</v>
      </c>
      <c r="AT279" s="218" t="s">
        <v>141</v>
      </c>
      <c r="AU279" s="218" t="s">
        <v>83</v>
      </c>
      <c r="AY279" s="16" t="s">
        <v>139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6" t="s">
        <v>81</v>
      </c>
      <c r="BK279" s="219">
        <f>ROUND(I279*H279,2)</f>
        <v>0</v>
      </c>
      <c r="BL279" s="16" t="s">
        <v>146</v>
      </c>
      <c r="BM279" s="218" t="s">
        <v>621</v>
      </c>
    </row>
    <row r="280" spans="1:65" s="13" customFormat="1" ht="11.25">
      <c r="B280" s="220"/>
      <c r="C280" s="221"/>
      <c r="D280" s="222" t="s">
        <v>156</v>
      </c>
      <c r="E280" s="221"/>
      <c r="F280" s="224" t="s">
        <v>622</v>
      </c>
      <c r="G280" s="221"/>
      <c r="H280" s="225">
        <v>4886.24</v>
      </c>
      <c r="I280" s="226"/>
      <c r="J280" s="221"/>
      <c r="K280" s="221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156</v>
      </c>
      <c r="AU280" s="231" t="s">
        <v>83</v>
      </c>
      <c r="AV280" s="13" t="s">
        <v>83</v>
      </c>
      <c r="AW280" s="13" t="s">
        <v>4</v>
      </c>
      <c r="AX280" s="13" t="s">
        <v>81</v>
      </c>
      <c r="AY280" s="231" t="s">
        <v>139</v>
      </c>
    </row>
    <row r="281" spans="1:65" s="2" customFormat="1" ht="21.75" customHeight="1">
      <c r="A281" s="33"/>
      <c r="B281" s="34"/>
      <c r="C281" s="207" t="s">
        <v>456</v>
      </c>
      <c r="D281" s="207" t="s">
        <v>141</v>
      </c>
      <c r="E281" s="208" t="s">
        <v>442</v>
      </c>
      <c r="F281" s="209" t="s">
        <v>443</v>
      </c>
      <c r="G281" s="210" t="s">
        <v>221</v>
      </c>
      <c r="H281" s="211">
        <v>307.22300000000001</v>
      </c>
      <c r="I281" s="212"/>
      <c r="J281" s="213">
        <f>ROUND(I281*H281,2)</f>
        <v>0</v>
      </c>
      <c r="K281" s="209" t="s">
        <v>444</v>
      </c>
      <c r="L281" s="38"/>
      <c r="M281" s="214" t="s">
        <v>1</v>
      </c>
      <c r="N281" s="215" t="s">
        <v>39</v>
      </c>
      <c r="O281" s="70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8" t="s">
        <v>146</v>
      </c>
      <c r="AT281" s="218" t="s">
        <v>141</v>
      </c>
      <c r="AU281" s="218" t="s">
        <v>83</v>
      </c>
      <c r="AY281" s="16" t="s">
        <v>139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6" t="s">
        <v>81</v>
      </c>
      <c r="BK281" s="219">
        <f>ROUND(I281*H281,2)</f>
        <v>0</v>
      </c>
      <c r="BL281" s="16" t="s">
        <v>146</v>
      </c>
      <c r="BM281" s="218" t="s">
        <v>623</v>
      </c>
    </row>
    <row r="282" spans="1:65" s="2" customFormat="1" ht="16.5" customHeight="1">
      <c r="A282" s="33"/>
      <c r="B282" s="34"/>
      <c r="C282" s="207" t="s">
        <v>624</v>
      </c>
      <c r="D282" s="207" t="s">
        <v>141</v>
      </c>
      <c r="E282" s="208" t="s">
        <v>447</v>
      </c>
      <c r="F282" s="209" t="s">
        <v>448</v>
      </c>
      <c r="G282" s="210" t="s">
        <v>221</v>
      </c>
      <c r="H282" s="211">
        <v>244.31200000000001</v>
      </c>
      <c r="I282" s="212"/>
      <c r="J282" s="213">
        <f>ROUND(I282*H282,2)</f>
        <v>0</v>
      </c>
      <c r="K282" s="209" t="s">
        <v>145</v>
      </c>
      <c r="L282" s="38"/>
      <c r="M282" s="214" t="s">
        <v>1</v>
      </c>
      <c r="N282" s="215" t="s">
        <v>39</v>
      </c>
      <c r="O282" s="70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18" t="s">
        <v>146</v>
      </c>
      <c r="AT282" s="218" t="s">
        <v>141</v>
      </c>
      <c r="AU282" s="218" t="s">
        <v>83</v>
      </c>
      <c r="AY282" s="16" t="s">
        <v>139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6" t="s">
        <v>81</v>
      </c>
      <c r="BK282" s="219">
        <f>ROUND(I282*H282,2)</f>
        <v>0</v>
      </c>
      <c r="BL282" s="16" t="s">
        <v>146</v>
      </c>
      <c r="BM282" s="218" t="s">
        <v>625</v>
      </c>
    </row>
    <row r="283" spans="1:65" s="2" customFormat="1" ht="21.75" customHeight="1">
      <c r="A283" s="33"/>
      <c r="B283" s="34"/>
      <c r="C283" s="207" t="s">
        <v>626</v>
      </c>
      <c r="D283" s="207" t="s">
        <v>141</v>
      </c>
      <c r="E283" s="208" t="s">
        <v>429</v>
      </c>
      <c r="F283" s="209" t="s">
        <v>430</v>
      </c>
      <c r="G283" s="210" t="s">
        <v>221</v>
      </c>
      <c r="H283" s="211">
        <v>244.31200000000001</v>
      </c>
      <c r="I283" s="212"/>
      <c r="J283" s="213">
        <f>ROUND(I283*H283,2)</f>
        <v>0</v>
      </c>
      <c r="K283" s="209" t="s">
        <v>145</v>
      </c>
      <c r="L283" s="38"/>
      <c r="M283" s="214" t="s">
        <v>1</v>
      </c>
      <c r="N283" s="215" t="s">
        <v>39</v>
      </c>
      <c r="O283" s="70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8" t="s">
        <v>146</v>
      </c>
      <c r="AT283" s="218" t="s">
        <v>141</v>
      </c>
      <c r="AU283" s="218" t="s">
        <v>83</v>
      </c>
      <c r="AY283" s="16" t="s">
        <v>139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6" t="s">
        <v>81</v>
      </c>
      <c r="BK283" s="219">
        <f>ROUND(I283*H283,2)</f>
        <v>0</v>
      </c>
      <c r="BL283" s="16" t="s">
        <v>146</v>
      </c>
      <c r="BM283" s="218" t="s">
        <v>627</v>
      </c>
    </row>
    <row r="284" spans="1:65" s="12" customFormat="1" ht="22.9" customHeight="1">
      <c r="B284" s="191"/>
      <c r="C284" s="192"/>
      <c r="D284" s="193" t="s">
        <v>73</v>
      </c>
      <c r="E284" s="205" t="s">
        <v>450</v>
      </c>
      <c r="F284" s="205" t="s">
        <v>451</v>
      </c>
      <c r="G284" s="192"/>
      <c r="H284" s="192"/>
      <c r="I284" s="195"/>
      <c r="J284" s="206">
        <f>BK284</f>
        <v>0</v>
      </c>
      <c r="K284" s="192"/>
      <c r="L284" s="197"/>
      <c r="M284" s="198"/>
      <c r="N284" s="199"/>
      <c r="O284" s="199"/>
      <c r="P284" s="200">
        <f>SUM(P285:P287)</f>
        <v>0</v>
      </c>
      <c r="Q284" s="199"/>
      <c r="R284" s="200">
        <f>SUM(R285:R287)</f>
        <v>0</v>
      </c>
      <c r="S284" s="199"/>
      <c r="T284" s="201">
        <f>SUM(T285:T287)</f>
        <v>0</v>
      </c>
      <c r="AR284" s="202" t="s">
        <v>81</v>
      </c>
      <c r="AT284" s="203" t="s">
        <v>73</v>
      </c>
      <c r="AU284" s="203" t="s">
        <v>81</v>
      </c>
      <c r="AY284" s="202" t="s">
        <v>139</v>
      </c>
      <c r="BK284" s="204">
        <f>SUM(BK285:BK287)</f>
        <v>0</v>
      </c>
    </row>
    <row r="285" spans="1:65" s="2" customFormat="1" ht="21.75" customHeight="1">
      <c r="A285" s="33"/>
      <c r="B285" s="34"/>
      <c r="C285" s="207" t="s">
        <v>628</v>
      </c>
      <c r="D285" s="207" t="s">
        <v>141</v>
      </c>
      <c r="E285" s="208" t="s">
        <v>629</v>
      </c>
      <c r="F285" s="209" t="s">
        <v>630</v>
      </c>
      <c r="G285" s="210" t="s">
        <v>221</v>
      </c>
      <c r="H285" s="211">
        <v>94.203000000000003</v>
      </c>
      <c r="I285" s="212"/>
      <c r="J285" s="213">
        <f>ROUND(I285*H285,2)</f>
        <v>0</v>
      </c>
      <c r="K285" s="209" t="s">
        <v>145</v>
      </c>
      <c r="L285" s="38"/>
      <c r="M285" s="214" t="s">
        <v>1</v>
      </c>
      <c r="N285" s="215" t="s">
        <v>39</v>
      </c>
      <c r="O285" s="70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8" t="s">
        <v>146</v>
      </c>
      <c r="AT285" s="218" t="s">
        <v>141</v>
      </c>
      <c r="AU285" s="218" t="s">
        <v>83</v>
      </c>
      <c r="AY285" s="16" t="s">
        <v>139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6" t="s">
        <v>81</v>
      </c>
      <c r="BK285" s="219">
        <f>ROUND(I285*H285,2)</f>
        <v>0</v>
      </c>
      <c r="BL285" s="16" t="s">
        <v>146</v>
      </c>
      <c r="BM285" s="218" t="s">
        <v>631</v>
      </c>
    </row>
    <row r="286" spans="1:65" s="13" customFormat="1" ht="11.25">
      <c r="B286" s="220"/>
      <c r="C286" s="221"/>
      <c r="D286" s="222" t="s">
        <v>156</v>
      </c>
      <c r="E286" s="223" t="s">
        <v>1</v>
      </c>
      <c r="F286" s="224" t="s">
        <v>632</v>
      </c>
      <c r="G286" s="221"/>
      <c r="H286" s="225">
        <v>94.203000000000003</v>
      </c>
      <c r="I286" s="226"/>
      <c r="J286" s="221"/>
      <c r="K286" s="221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156</v>
      </c>
      <c r="AU286" s="231" t="s">
        <v>83</v>
      </c>
      <c r="AV286" s="13" t="s">
        <v>83</v>
      </c>
      <c r="AW286" s="13" t="s">
        <v>31</v>
      </c>
      <c r="AX286" s="13" t="s">
        <v>81</v>
      </c>
      <c r="AY286" s="231" t="s">
        <v>139</v>
      </c>
    </row>
    <row r="287" spans="1:65" s="2" customFormat="1" ht="21.75" customHeight="1">
      <c r="A287" s="33"/>
      <c r="B287" s="34"/>
      <c r="C287" s="207" t="s">
        <v>633</v>
      </c>
      <c r="D287" s="207" t="s">
        <v>141</v>
      </c>
      <c r="E287" s="208" t="s">
        <v>453</v>
      </c>
      <c r="F287" s="209" t="s">
        <v>454</v>
      </c>
      <c r="G287" s="210" t="s">
        <v>221</v>
      </c>
      <c r="H287" s="211">
        <v>569.94899999999996</v>
      </c>
      <c r="I287" s="212"/>
      <c r="J287" s="213">
        <f>ROUND(I287*H287,2)</f>
        <v>0</v>
      </c>
      <c r="K287" s="209" t="s">
        <v>145</v>
      </c>
      <c r="L287" s="38"/>
      <c r="M287" s="214" t="s">
        <v>1</v>
      </c>
      <c r="N287" s="215" t="s">
        <v>39</v>
      </c>
      <c r="O287" s="70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8" t="s">
        <v>146</v>
      </c>
      <c r="AT287" s="218" t="s">
        <v>141</v>
      </c>
      <c r="AU287" s="218" t="s">
        <v>83</v>
      </c>
      <c r="AY287" s="16" t="s">
        <v>139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6" t="s">
        <v>81</v>
      </c>
      <c r="BK287" s="219">
        <f>ROUND(I287*H287,2)</f>
        <v>0</v>
      </c>
      <c r="BL287" s="16" t="s">
        <v>146</v>
      </c>
      <c r="BM287" s="218" t="s">
        <v>634</v>
      </c>
    </row>
    <row r="288" spans="1:65" s="12" customFormat="1" ht="25.9" customHeight="1">
      <c r="B288" s="191"/>
      <c r="C288" s="192"/>
      <c r="D288" s="193" t="s">
        <v>73</v>
      </c>
      <c r="E288" s="194" t="s">
        <v>635</v>
      </c>
      <c r="F288" s="194" t="s">
        <v>636</v>
      </c>
      <c r="G288" s="192"/>
      <c r="H288" s="192"/>
      <c r="I288" s="195"/>
      <c r="J288" s="196">
        <f>BK288</f>
        <v>0</v>
      </c>
      <c r="K288" s="192"/>
      <c r="L288" s="197"/>
      <c r="M288" s="198"/>
      <c r="N288" s="199"/>
      <c r="O288" s="199"/>
      <c r="P288" s="200">
        <f>P289</f>
        <v>0</v>
      </c>
      <c r="Q288" s="199"/>
      <c r="R288" s="200">
        <f>R289</f>
        <v>8.0250000000000002E-2</v>
      </c>
      <c r="S288" s="199"/>
      <c r="T288" s="201">
        <f>T289</f>
        <v>0</v>
      </c>
      <c r="AR288" s="202" t="s">
        <v>83</v>
      </c>
      <c r="AT288" s="203" t="s">
        <v>73</v>
      </c>
      <c r="AU288" s="203" t="s">
        <v>74</v>
      </c>
      <c r="AY288" s="202" t="s">
        <v>139</v>
      </c>
      <c r="BK288" s="204">
        <f>BK289</f>
        <v>0</v>
      </c>
    </row>
    <row r="289" spans="1:65" s="12" customFormat="1" ht="22.9" customHeight="1">
      <c r="B289" s="191"/>
      <c r="C289" s="192"/>
      <c r="D289" s="193" t="s">
        <v>73</v>
      </c>
      <c r="E289" s="205" t="s">
        <v>637</v>
      </c>
      <c r="F289" s="205" t="s">
        <v>638</v>
      </c>
      <c r="G289" s="192"/>
      <c r="H289" s="192"/>
      <c r="I289" s="195"/>
      <c r="J289" s="206">
        <f>BK289</f>
        <v>0</v>
      </c>
      <c r="K289" s="192"/>
      <c r="L289" s="197"/>
      <c r="M289" s="198"/>
      <c r="N289" s="199"/>
      <c r="O289" s="199"/>
      <c r="P289" s="200">
        <f>SUM(P290:P291)</f>
        <v>0</v>
      </c>
      <c r="Q289" s="199"/>
      <c r="R289" s="200">
        <f>SUM(R290:R291)</f>
        <v>8.0250000000000002E-2</v>
      </c>
      <c r="S289" s="199"/>
      <c r="T289" s="201">
        <f>SUM(T290:T291)</f>
        <v>0</v>
      </c>
      <c r="AR289" s="202" t="s">
        <v>83</v>
      </c>
      <c r="AT289" s="203" t="s">
        <v>73</v>
      </c>
      <c r="AU289" s="203" t="s">
        <v>81</v>
      </c>
      <c r="AY289" s="202" t="s">
        <v>139</v>
      </c>
      <c r="BK289" s="204">
        <f>SUM(BK290:BK291)</f>
        <v>0</v>
      </c>
    </row>
    <row r="290" spans="1:65" s="2" customFormat="1" ht="21.75" customHeight="1">
      <c r="A290" s="33"/>
      <c r="B290" s="34"/>
      <c r="C290" s="207" t="s">
        <v>639</v>
      </c>
      <c r="D290" s="207" t="s">
        <v>141</v>
      </c>
      <c r="E290" s="208" t="s">
        <v>640</v>
      </c>
      <c r="F290" s="209" t="s">
        <v>641</v>
      </c>
      <c r="G290" s="210" t="s">
        <v>144</v>
      </c>
      <c r="H290" s="211">
        <v>401.25</v>
      </c>
      <c r="I290" s="212"/>
      <c r="J290" s="213">
        <f>ROUND(I290*H290,2)</f>
        <v>0</v>
      </c>
      <c r="K290" s="209" t="s">
        <v>145</v>
      </c>
      <c r="L290" s="38"/>
      <c r="M290" s="214" t="s">
        <v>1</v>
      </c>
      <c r="N290" s="215" t="s">
        <v>39</v>
      </c>
      <c r="O290" s="70"/>
      <c r="P290" s="216">
        <f>O290*H290</f>
        <v>0</v>
      </c>
      <c r="Q290" s="216">
        <v>2.0000000000000001E-4</v>
      </c>
      <c r="R290" s="216">
        <f>Q290*H290</f>
        <v>8.0250000000000002E-2</v>
      </c>
      <c r="S290" s="216">
        <v>0</v>
      </c>
      <c r="T290" s="21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8" t="s">
        <v>217</v>
      </c>
      <c r="AT290" s="218" t="s">
        <v>141</v>
      </c>
      <c r="AU290" s="218" t="s">
        <v>83</v>
      </c>
      <c r="AY290" s="16" t="s">
        <v>139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6" t="s">
        <v>81</v>
      </c>
      <c r="BK290" s="219">
        <f>ROUND(I290*H290,2)</f>
        <v>0</v>
      </c>
      <c r="BL290" s="16" t="s">
        <v>217</v>
      </c>
      <c r="BM290" s="218" t="s">
        <v>642</v>
      </c>
    </row>
    <row r="291" spans="1:65" s="13" customFormat="1" ht="11.25">
      <c r="B291" s="220"/>
      <c r="C291" s="221"/>
      <c r="D291" s="222" t="s">
        <v>156</v>
      </c>
      <c r="E291" s="223" t="s">
        <v>1</v>
      </c>
      <c r="F291" s="224" t="s">
        <v>643</v>
      </c>
      <c r="G291" s="221"/>
      <c r="H291" s="225">
        <v>401.25</v>
      </c>
      <c r="I291" s="226"/>
      <c r="J291" s="221"/>
      <c r="K291" s="221"/>
      <c r="L291" s="227"/>
      <c r="M291" s="261"/>
      <c r="N291" s="262"/>
      <c r="O291" s="262"/>
      <c r="P291" s="262"/>
      <c r="Q291" s="262"/>
      <c r="R291" s="262"/>
      <c r="S291" s="262"/>
      <c r="T291" s="263"/>
      <c r="AT291" s="231" t="s">
        <v>156</v>
      </c>
      <c r="AU291" s="231" t="s">
        <v>83</v>
      </c>
      <c r="AV291" s="13" t="s">
        <v>83</v>
      </c>
      <c r="AW291" s="13" t="s">
        <v>31</v>
      </c>
      <c r="AX291" s="13" t="s">
        <v>81</v>
      </c>
      <c r="AY291" s="231" t="s">
        <v>139</v>
      </c>
    </row>
    <row r="292" spans="1:65" s="2" customFormat="1" ht="6.95" customHeight="1">
      <c r="A292" s="33"/>
      <c r="B292" s="53"/>
      <c r="C292" s="54"/>
      <c r="D292" s="54"/>
      <c r="E292" s="54"/>
      <c r="F292" s="54"/>
      <c r="G292" s="54"/>
      <c r="H292" s="54"/>
      <c r="I292" s="157"/>
      <c r="J292" s="54"/>
      <c r="K292" s="54"/>
      <c r="L292" s="38"/>
      <c r="M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</sheetData>
  <sheetProtection algorithmName="SHA-512" hashValue="ZlN36xIu1ADDILNiVe+d9o+xtw38Iuz10ni1ZeFQomRQXiv4HJRBQbm/fMnCBowr+fAKObzxXlI2vZuUQMpAew==" saltValue="XyiyqjJNh8HYFNb5ws1Z+/GnoMQ9q0skM6Pd6tYgXytnJONmHs1sCaKEhWwj/JLiAcS7Vg6cBf7/6Zj9kBQj4g==" spinCount="100000" sheet="1" objects="1" scenarios="1" formatColumns="0" formatRows="0" autoFilter="0"/>
  <autoFilter ref="C130:K291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499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644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ROUND((SUM(BE125:BE139)),  2)</f>
        <v>0</v>
      </c>
      <c r="G35" s="33"/>
      <c r="H35" s="33"/>
      <c r="I35" s="136">
        <v>0.21</v>
      </c>
      <c r="J35" s="135">
        <f>ROUND(((SUM(BE125:BE139))*I35),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ROUND((SUM(BF125:BF139)),  2)</f>
        <v>0</v>
      </c>
      <c r="G36" s="33"/>
      <c r="H36" s="33"/>
      <c r="I36" s="136">
        <v>0.15</v>
      </c>
      <c r="J36" s="135">
        <f>ROUND(((SUM(BF125:BF139))*I36),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ROUND((SUM(BG125:BG139)),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ROUND((SUM(BH125:BH139)),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ROUND((SUM(BI125:BI139)),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499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2020/03/2.2/SO 02 - vedlejší rozpočtové náklady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461</v>
      </c>
      <c r="E99" s="169"/>
      <c r="F99" s="169"/>
      <c r="G99" s="169"/>
      <c r="H99" s="169"/>
      <c r="I99" s="170"/>
      <c r="J99" s="171">
        <f>J126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462</v>
      </c>
      <c r="E100" s="175"/>
      <c r="F100" s="175"/>
      <c r="G100" s="175"/>
      <c r="H100" s="175"/>
      <c r="I100" s="176"/>
      <c r="J100" s="177">
        <f>J127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463</v>
      </c>
      <c r="E101" s="175"/>
      <c r="F101" s="175"/>
      <c r="G101" s="175"/>
      <c r="H101" s="175"/>
      <c r="I101" s="176"/>
      <c r="J101" s="177">
        <f>J132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464</v>
      </c>
      <c r="E102" s="175"/>
      <c r="F102" s="175"/>
      <c r="G102" s="175"/>
      <c r="H102" s="175"/>
      <c r="I102" s="176"/>
      <c r="J102" s="177">
        <f>J135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465</v>
      </c>
      <c r="E103" s="175"/>
      <c r="F103" s="175"/>
      <c r="G103" s="175"/>
      <c r="H103" s="175"/>
      <c r="I103" s="176"/>
      <c r="J103" s="177">
        <f>J138</f>
        <v>0</v>
      </c>
      <c r="K103" s="103"/>
      <c r="L103" s="178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121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157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160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124</v>
      </c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16" t="str">
        <f>E7</f>
        <v>Oprava mostů na trati Jičín - Libuň</v>
      </c>
      <c r="F113" s="317"/>
      <c r="G113" s="317"/>
      <c r="H113" s="317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107</v>
      </c>
      <c r="D114" s="21"/>
      <c r="E114" s="21"/>
      <c r="F114" s="21"/>
      <c r="G114" s="21"/>
      <c r="H114" s="21"/>
      <c r="I114" s="114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316" t="s">
        <v>499</v>
      </c>
      <c r="F115" s="318"/>
      <c r="G115" s="318"/>
      <c r="H115" s="318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4" t="str">
        <f>E11</f>
        <v>2020/03/2.2/SO 02 - vedlejší rozpočtové náklady</v>
      </c>
      <c r="F117" s="318"/>
      <c r="G117" s="318"/>
      <c r="H117" s="318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122" t="s">
        <v>22</v>
      </c>
      <c r="J119" s="65" t="str">
        <f>IF(J14="","",J14)</f>
        <v>3. 3. 2020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>Správa železnic s.o.</v>
      </c>
      <c r="G121" s="35"/>
      <c r="H121" s="35"/>
      <c r="I121" s="122" t="s">
        <v>30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5"/>
      <c r="E122" s="35"/>
      <c r="F122" s="26" t="str">
        <f>IF(E20="","",E20)</f>
        <v>Vyplň údaj</v>
      </c>
      <c r="G122" s="35"/>
      <c r="H122" s="35"/>
      <c r="I122" s="122" t="s">
        <v>32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9"/>
      <c r="B124" s="180"/>
      <c r="C124" s="181" t="s">
        <v>125</v>
      </c>
      <c r="D124" s="182" t="s">
        <v>59</v>
      </c>
      <c r="E124" s="182" t="s">
        <v>55</v>
      </c>
      <c r="F124" s="182" t="s">
        <v>56</v>
      </c>
      <c r="G124" s="182" t="s">
        <v>126</v>
      </c>
      <c r="H124" s="182" t="s">
        <v>127</v>
      </c>
      <c r="I124" s="183" t="s">
        <v>128</v>
      </c>
      <c r="J124" s="182" t="s">
        <v>113</v>
      </c>
      <c r="K124" s="184" t="s">
        <v>129</v>
      </c>
      <c r="L124" s="185"/>
      <c r="M124" s="74" t="s">
        <v>1</v>
      </c>
      <c r="N124" s="75" t="s">
        <v>38</v>
      </c>
      <c r="O124" s="75" t="s">
        <v>130</v>
      </c>
      <c r="P124" s="75" t="s">
        <v>131</v>
      </c>
      <c r="Q124" s="75" t="s">
        <v>132</v>
      </c>
      <c r="R124" s="75" t="s">
        <v>133</v>
      </c>
      <c r="S124" s="75" t="s">
        <v>134</v>
      </c>
      <c r="T124" s="76" t="s">
        <v>135</v>
      </c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</row>
    <row r="125" spans="1:65" s="2" customFormat="1" ht="22.9" customHeight="1">
      <c r="A125" s="33"/>
      <c r="B125" s="34"/>
      <c r="C125" s="81" t="s">
        <v>136</v>
      </c>
      <c r="D125" s="35"/>
      <c r="E125" s="35"/>
      <c r="F125" s="35"/>
      <c r="G125" s="35"/>
      <c r="H125" s="35"/>
      <c r="I125" s="121"/>
      <c r="J125" s="186">
        <f>BK125</f>
        <v>0</v>
      </c>
      <c r="K125" s="35"/>
      <c r="L125" s="38"/>
      <c r="M125" s="77"/>
      <c r="N125" s="187"/>
      <c r="O125" s="78"/>
      <c r="P125" s="188">
        <f>P126</f>
        <v>0</v>
      </c>
      <c r="Q125" s="78"/>
      <c r="R125" s="188">
        <f>R126</f>
        <v>0</v>
      </c>
      <c r="S125" s="78"/>
      <c r="T125" s="189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73</v>
      </c>
      <c r="AU125" s="16" t="s">
        <v>115</v>
      </c>
      <c r="BK125" s="190">
        <f>BK126</f>
        <v>0</v>
      </c>
    </row>
    <row r="126" spans="1:65" s="12" customFormat="1" ht="25.9" customHeight="1">
      <c r="B126" s="191"/>
      <c r="C126" s="192"/>
      <c r="D126" s="193" t="s">
        <v>73</v>
      </c>
      <c r="E126" s="194" t="s">
        <v>466</v>
      </c>
      <c r="F126" s="194" t="s">
        <v>467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P127+P132+P135+P138</f>
        <v>0</v>
      </c>
      <c r="Q126" s="199"/>
      <c r="R126" s="200">
        <f>R127+R132+R135+R138</f>
        <v>0</v>
      </c>
      <c r="S126" s="199"/>
      <c r="T126" s="201">
        <f>T127+T132+T135+T138</f>
        <v>0</v>
      </c>
      <c r="AR126" s="202" t="s">
        <v>166</v>
      </c>
      <c r="AT126" s="203" t="s">
        <v>73</v>
      </c>
      <c r="AU126" s="203" t="s">
        <v>74</v>
      </c>
      <c r="AY126" s="202" t="s">
        <v>139</v>
      </c>
      <c r="BK126" s="204">
        <f>BK127+BK132+BK135+BK138</f>
        <v>0</v>
      </c>
    </row>
    <row r="127" spans="1:65" s="12" customFormat="1" ht="22.9" customHeight="1">
      <c r="B127" s="191"/>
      <c r="C127" s="192"/>
      <c r="D127" s="193" t="s">
        <v>73</v>
      </c>
      <c r="E127" s="205" t="s">
        <v>468</v>
      </c>
      <c r="F127" s="205" t="s">
        <v>469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SUM(P128:P131)</f>
        <v>0</v>
      </c>
      <c r="Q127" s="199"/>
      <c r="R127" s="200">
        <f>SUM(R128:R131)</f>
        <v>0</v>
      </c>
      <c r="S127" s="199"/>
      <c r="T127" s="201">
        <f>SUM(T128:T131)</f>
        <v>0</v>
      </c>
      <c r="AR127" s="202" t="s">
        <v>166</v>
      </c>
      <c r="AT127" s="203" t="s">
        <v>73</v>
      </c>
      <c r="AU127" s="203" t="s">
        <v>81</v>
      </c>
      <c r="AY127" s="202" t="s">
        <v>139</v>
      </c>
      <c r="BK127" s="204">
        <f>SUM(BK128:BK131)</f>
        <v>0</v>
      </c>
    </row>
    <row r="128" spans="1:65" s="2" customFormat="1" ht="16.5" customHeight="1">
      <c r="A128" s="33"/>
      <c r="B128" s="34"/>
      <c r="C128" s="207" t="s">
        <v>81</v>
      </c>
      <c r="D128" s="207" t="s">
        <v>141</v>
      </c>
      <c r="E128" s="208" t="s">
        <v>470</v>
      </c>
      <c r="F128" s="209" t="s">
        <v>469</v>
      </c>
      <c r="G128" s="210" t="s">
        <v>471</v>
      </c>
      <c r="H128" s="211">
        <v>1</v>
      </c>
      <c r="I128" s="212"/>
      <c r="J128" s="213">
        <f>ROUND(I128*H128,2)</f>
        <v>0</v>
      </c>
      <c r="K128" s="209" t="s">
        <v>145</v>
      </c>
      <c r="L128" s="38"/>
      <c r="M128" s="214" t="s">
        <v>1</v>
      </c>
      <c r="N128" s="215" t="s">
        <v>39</v>
      </c>
      <c r="O128" s="70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8" t="s">
        <v>472</v>
      </c>
      <c r="AT128" s="218" t="s">
        <v>141</v>
      </c>
      <c r="AU128" s="218" t="s">
        <v>83</v>
      </c>
      <c r="AY128" s="16" t="s">
        <v>139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81</v>
      </c>
      <c r="BK128" s="219">
        <f>ROUND(I128*H128,2)</f>
        <v>0</v>
      </c>
      <c r="BL128" s="16" t="s">
        <v>472</v>
      </c>
      <c r="BM128" s="218" t="s">
        <v>645</v>
      </c>
    </row>
    <row r="129" spans="1:65" s="2" customFormat="1" ht="16.5" customHeight="1">
      <c r="A129" s="33"/>
      <c r="B129" s="34"/>
      <c r="C129" s="207" t="s">
        <v>83</v>
      </c>
      <c r="D129" s="207" t="s">
        <v>141</v>
      </c>
      <c r="E129" s="208" t="s">
        <v>474</v>
      </c>
      <c r="F129" s="209" t="s">
        <v>475</v>
      </c>
      <c r="G129" s="210" t="s">
        <v>471</v>
      </c>
      <c r="H129" s="211">
        <v>1</v>
      </c>
      <c r="I129" s="212"/>
      <c r="J129" s="213">
        <f>ROUND(I129*H129,2)</f>
        <v>0</v>
      </c>
      <c r="K129" s="209" t="s">
        <v>145</v>
      </c>
      <c r="L129" s="38"/>
      <c r="M129" s="214" t="s">
        <v>1</v>
      </c>
      <c r="N129" s="215" t="s">
        <v>39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472</v>
      </c>
      <c r="AT129" s="218" t="s">
        <v>141</v>
      </c>
      <c r="AU129" s="218" t="s">
        <v>83</v>
      </c>
      <c r="AY129" s="16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81</v>
      </c>
      <c r="BK129" s="219">
        <f>ROUND(I129*H129,2)</f>
        <v>0</v>
      </c>
      <c r="BL129" s="16" t="s">
        <v>472</v>
      </c>
      <c r="BM129" s="218" t="s">
        <v>646</v>
      </c>
    </row>
    <row r="130" spans="1:65" s="2" customFormat="1" ht="16.5" customHeight="1">
      <c r="A130" s="33"/>
      <c r="B130" s="34"/>
      <c r="C130" s="207" t="s">
        <v>151</v>
      </c>
      <c r="D130" s="207" t="s">
        <v>141</v>
      </c>
      <c r="E130" s="208" t="s">
        <v>477</v>
      </c>
      <c r="F130" s="209" t="s">
        <v>478</v>
      </c>
      <c r="G130" s="210" t="s">
        <v>471</v>
      </c>
      <c r="H130" s="211">
        <v>1</v>
      </c>
      <c r="I130" s="212"/>
      <c r="J130" s="213">
        <f>ROUND(I130*H130,2)</f>
        <v>0</v>
      </c>
      <c r="K130" s="209" t="s">
        <v>145</v>
      </c>
      <c r="L130" s="38"/>
      <c r="M130" s="214" t="s">
        <v>1</v>
      </c>
      <c r="N130" s="215" t="s">
        <v>39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472</v>
      </c>
      <c r="AT130" s="218" t="s">
        <v>141</v>
      </c>
      <c r="AU130" s="218" t="s">
        <v>83</v>
      </c>
      <c r="AY130" s="16" t="s">
        <v>139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81</v>
      </c>
      <c r="BK130" s="219">
        <f>ROUND(I130*H130,2)</f>
        <v>0</v>
      </c>
      <c r="BL130" s="16" t="s">
        <v>472</v>
      </c>
      <c r="BM130" s="218" t="s">
        <v>647</v>
      </c>
    </row>
    <row r="131" spans="1:65" s="2" customFormat="1" ht="16.5" customHeight="1">
      <c r="A131" s="33"/>
      <c r="B131" s="34"/>
      <c r="C131" s="207" t="s">
        <v>146</v>
      </c>
      <c r="D131" s="207" t="s">
        <v>141</v>
      </c>
      <c r="E131" s="208" t="s">
        <v>480</v>
      </c>
      <c r="F131" s="209" t="s">
        <v>481</v>
      </c>
      <c r="G131" s="210" t="s">
        <v>471</v>
      </c>
      <c r="H131" s="211">
        <v>1</v>
      </c>
      <c r="I131" s="212"/>
      <c r="J131" s="213">
        <f>ROUND(I131*H131,2)</f>
        <v>0</v>
      </c>
      <c r="K131" s="209" t="s">
        <v>145</v>
      </c>
      <c r="L131" s="38"/>
      <c r="M131" s="214" t="s">
        <v>1</v>
      </c>
      <c r="N131" s="215" t="s">
        <v>39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472</v>
      </c>
      <c r="AT131" s="218" t="s">
        <v>141</v>
      </c>
      <c r="AU131" s="218" t="s">
        <v>83</v>
      </c>
      <c r="AY131" s="16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81</v>
      </c>
      <c r="BK131" s="219">
        <f>ROUND(I131*H131,2)</f>
        <v>0</v>
      </c>
      <c r="BL131" s="16" t="s">
        <v>472</v>
      </c>
      <c r="BM131" s="218" t="s">
        <v>648</v>
      </c>
    </row>
    <row r="132" spans="1:65" s="12" customFormat="1" ht="22.9" customHeight="1">
      <c r="B132" s="191"/>
      <c r="C132" s="192"/>
      <c r="D132" s="193" t="s">
        <v>73</v>
      </c>
      <c r="E132" s="205" t="s">
        <v>483</v>
      </c>
      <c r="F132" s="205" t="s">
        <v>484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SUM(P133:P134)</f>
        <v>0</v>
      </c>
      <c r="Q132" s="199"/>
      <c r="R132" s="200">
        <f>SUM(R133:R134)</f>
        <v>0</v>
      </c>
      <c r="S132" s="199"/>
      <c r="T132" s="201">
        <f>SUM(T133:T134)</f>
        <v>0</v>
      </c>
      <c r="AR132" s="202" t="s">
        <v>166</v>
      </c>
      <c r="AT132" s="203" t="s">
        <v>73</v>
      </c>
      <c r="AU132" s="203" t="s">
        <v>81</v>
      </c>
      <c r="AY132" s="202" t="s">
        <v>139</v>
      </c>
      <c r="BK132" s="204">
        <f>SUM(BK133:BK134)</f>
        <v>0</v>
      </c>
    </row>
    <row r="133" spans="1:65" s="2" customFormat="1" ht="16.5" customHeight="1">
      <c r="A133" s="33"/>
      <c r="B133" s="34"/>
      <c r="C133" s="207" t="s">
        <v>166</v>
      </c>
      <c r="D133" s="207" t="s">
        <v>141</v>
      </c>
      <c r="E133" s="208" t="s">
        <v>485</v>
      </c>
      <c r="F133" s="209" t="s">
        <v>486</v>
      </c>
      <c r="G133" s="210" t="s">
        <v>245</v>
      </c>
      <c r="H133" s="211">
        <v>144</v>
      </c>
      <c r="I133" s="212"/>
      <c r="J133" s="213">
        <f>ROUND(I133*H133,2)</f>
        <v>0</v>
      </c>
      <c r="K133" s="209" t="s">
        <v>145</v>
      </c>
      <c r="L133" s="38"/>
      <c r="M133" s="214" t="s">
        <v>1</v>
      </c>
      <c r="N133" s="215" t="s">
        <v>39</v>
      </c>
      <c r="O133" s="70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472</v>
      </c>
      <c r="AT133" s="218" t="s">
        <v>141</v>
      </c>
      <c r="AU133" s="218" t="s">
        <v>83</v>
      </c>
      <c r="AY133" s="16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81</v>
      </c>
      <c r="BK133" s="219">
        <f>ROUND(I133*H133,2)</f>
        <v>0</v>
      </c>
      <c r="BL133" s="16" t="s">
        <v>472</v>
      </c>
      <c r="BM133" s="218" t="s">
        <v>649</v>
      </c>
    </row>
    <row r="134" spans="1:65" s="13" customFormat="1" ht="11.25">
      <c r="B134" s="220"/>
      <c r="C134" s="221"/>
      <c r="D134" s="222" t="s">
        <v>156</v>
      </c>
      <c r="E134" s="223" t="s">
        <v>1</v>
      </c>
      <c r="F134" s="224" t="s">
        <v>488</v>
      </c>
      <c r="G134" s="221"/>
      <c r="H134" s="225">
        <v>144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83</v>
      </c>
      <c r="AV134" s="13" t="s">
        <v>83</v>
      </c>
      <c r="AW134" s="13" t="s">
        <v>31</v>
      </c>
      <c r="AX134" s="13" t="s">
        <v>81</v>
      </c>
      <c r="AY134" s="231" t="s">
        <v>139</v>
      </c>
    </row>
    <row r="135" spans="1:65" s="12" customFormat="1" ht="22.9" customHeight="1">
      <c r="B135" s="191"/>
      <c r="C135" s="192"/>
      <c r="D135" s="193" t="s">
        <v>73</v>
      </c>
      <c r="E135" s="205" t="s">
        <v>489</v>
      </c>
      <c r="F135" s="205" t="s">
        <v>490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SUM(P136:P137)</f>
        <v>0</v>
      </c>
      <c r="Q135" s="199"/>
      <c r="R135" s="200">
        <f>SUM(R136:R137)</f>
        <v>0</v>
      </c>
      <c r="S135" s="199"/>
      <c r="T135" s="201">
        <f>SUM(T136:T137)</f>
        <v>0</v>
      </c>
      <c r="AR135" s="202" t="s">
        <v>166</v>
      </c>
      <c r="AT135" s="203" t="s">
        <v>73</v>
      </c>
      <c r="AU135" s="203" t="s">
        <v>81</v>
      </c>
      <c r="AY135" s="202" t="s">
        <v>139</v>
      </c>
      <c r="BK135" s="204">
        <f>SUM(BK136:BK137)</f>
        <v>0</v>
      </c>
    </row>
    <row r="136" spans="1:65" s="2" customFormat="1" ht="16.5" customHeight="1">
      <c r="A136" s="33"/>
      <c r="B136" s="34"/>
      <c r="C136" s="207" t="s">
        <v>172</v>
      </c>
      <c r="D136" s="207" t="s">
        <v>141</v>
      </c>
      <c r="E136" s="208" t="s">
        <v>491</v>
      </c>
      <c r="F136" s="209" t="s">
        <v>490</v>
      </c>
      <c r="G136" s="210" t="s">
        <v>471</v>
      </c>
      <c r="H136" s="211">
        <v>1</v>
      </c>
      <c r="I136" s="212"/>
      <c r="J136" s="213">
        <f>ROUND(I136*H136,2)</f>
        <v>0</v>
      </c>
      <c r="K136" s="209" t="s">
        <v>145</v>
      </c>
      <c r="L136" s="38"/>
      <c r="M136" s="214" t="s">
        <v>1</v>
      </c>
      <c r="N136" s="215" t="s">
        <v>39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472</v>
      </c>
      <c r="AT136" s="218" t="s">
        <v>141</v>
      </c>
      <c r="AU136" s="218" t="s">
        <v>83</v>
      </c>
      <c r="AY136" s="16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81</v>
      </c>
      <c r="BK136" s="219">
        <f>ROUND(I136*H136,2)</f>
        <v>0</v>
      </c>
      <c r="BL136" s="16" t="s">
        <v>472</v>
      </c>
      <c r="BM136" s="218" t="s">
        <v>650</v>
      </c>
    </row>
    <row r="137" spans="1:65" s="2" customFormat="1" ht="19.5">
      <c r="A137" s="33"/>
      <c r="B137" s="34"/>
      <c r="C137" s="35"/>
      <c r="D137" s="222" t="s">
        <v>238</v>
      </c>
      <c r="E137" s="35"/>
      <c r="F137" s="253" t="s">
        <v>493</v>
      </c>
      <c r="G137" s="35"/>
      <c r="H137" s="35"/>
      <c r="I137" s="121"/>
      <c r="J137" s="35"/>
      <c r="K137" s="35"/>
      <c r="L137" s="38"/>
      <c r="M137" s="254"/>
      <c r="N137" s="255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238</v>
      </c>
      <c r="AU137" s="16" t="s">
        <v>83</v>
      </c>
    </row>
    <row r="138" spans="1:65" s="12" customFormat="1" ht="22.9" customHeight="1">
      <c r="B138" s="191"/>
      <c r="C138" s="192"/>
      <c r="D138" s="193" t="s">
        <v>73</v>
      </c>
      <c r="E138" s="205" t="s">
        <v>494</v>
      </c>
      <c r="F138" s="205" t="s">
        <v>495</v>
      </c>
      <c r="G138" s="192"/>
      <c r="H138" s="192"/>
      <c r="I138" s="195"/>
      <c r="J138" s="206">
        <f>BK138</f>
        <v>0</v>
      </c>
      <c r="K138" s="192"/>
      <c r="L138" s="197"/>
      <c r="M138" s="198"/>
      <c r="N138" s="199"/>
      <c r="O138" s="199"/>
      <c r="P138" s="200">
        <f>P139</f>
        <v>0</v>
      </c>
      <c r="Q138" s="199"/>
      <c r="R138" s="200">
        <f>R139</f>
        <v>0</v>
      </c>
      <c r="S138" s="199"/>
      <c r="T138" s="201">
        <f>T139</f>
        <v>0</v>
      </c>
      <c r="AR138" s="202" t="s">
        <v>166</v>
      </c>
      <c r="AT138" s="203" t="s">
        <v>73</v>
      </c>
      <c r="AU138" s="203" t="s">
        <v>81</v>
      </c>
      <c r="AY138" s="202" t="s">
        <v>139</v>
      </c>
      <c r="BK138" s="204">
        <f>BK139</f>
        <v>0</v>
      </c>
    </row>
    <row r="139" spans="1:65" s="2" customFormat="1" ht="16.5" customHeight="1">
      <c r="A139" s="33"/>
      <c r="B139" s="34"/>
      <c r="C139" s="207" t="s">
        <v>177</v>
      </c>
      <c r="D139" s="207" t="s">
        <v>141</v>
      </c>
      <c r="E139" s="208" t="s">
        <v>496</v>
      </c>
      <c r="F139" s="209" t="s">
        <v>497</v>
      </c>
      <c r="G139" s="210" t="s">
        <v>471</v>
      </c>
      <c r="H139" s="211">
        <v>1</v>
      </c>
      <c r="I139" s="212"/>
      <c r="J139" s="213">
        <f>ROUND(I139*H139,2)</f>
        <v>0</v>
      </c>
      <c r="K139" s="209" t="s">
        <v>145</v>
      </c>
      <c r="L139" s="38"/>
      <c r="M139" s="256" t="s">
        <v>1</v>
      </c>
      <c r="N139" s="257" t="s">
        <v>39</v>
      </c>
      <c r="O139" s="258"/>
      <c r="P139" s="259">
        <f>O139*H139</f>
        <v>0</v>
      </c>
      <c r="Q139" s="259">
        <v>0</v>
      </c>
      <c r="R139" s="259">
        <f>Q139*H139</f>
        <v>0</v>
      </c>
      <c r="S139" s="259">
        <v>0</v>
      </c>
      <c r="T139" s="2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472</v>
      </c>
      <c r="AT139" s="218" t="s">
        <v>141</v>
      </c>
      <c r="AU139" s="218" t="s">
        <v>83</v>
      </c>
      <c r="AY139" s="16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81</v>
      </c>
      <c r="BK139" s="219">
        <f>ROUND(I139*H139,2)</f>
        <v>0</v>
      </c>
      <c r="BL139" s="16" t="s">
        <v>472</v>
      </c>
      <c r="BM139" s="218" t="s">
        <v>651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7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JV8+AUxkhod52Pev2esQR7u4561OTgMasuP8FmfV/BgetPrwqxVPNBhTJ6Iv98Nfk6LDQcr4kUZEVJY8ay+l9w==" saltValue="zaAImLHJTSs57iUHNI60FUiw9XVDGR6ltttPQWKIhOt/BgMoeiddUiCH+hafmO8ii6htZYPTCMVQQArMAt+QJg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103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652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653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ROUND(J130,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ROUND((SUM(BE130:BE248)),  2)</f>
        <v>0</v>
      </c>
      <c r="G35" s="33"/>
      <c r="H35" s="33"/>
      <c r="I35" s="136">
        <v>0.21</v>
      </c>
      <c r="J35" s="135">
        <f>ROUND(((SUM(BE130:BE248))*I35),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ROUND((SUM(BF130:BF248)),  2)</f>
        <v>0</v>
      </c>
      <c r="G36" s="33"/>
      <c r="H36" s="33"/>
      <c r="I36" s="136">
        <v>0.15</v>
      </c>
      <c r="J36" s="135">
        <f>ROUND(((SUM(BF130:BF248))*I36),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ROUND((SUM(BG130:BG248)),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ROUND((SUM(BH130:BH248)),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ROUND((SUM(BI130:BI248)),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652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2020/03/3.1/SO 03 - stavební část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J130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116</v>
      </c>
      <c r="E99" s="169"/>
      <c r="F99" s="169"/>
      <c r="G99" s="169"/>
      <c r="H99" s="169"/>
      <c r="I99" s="170"/>
      <c r="J99" s="171">
        <f>J131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117</v>
      </c>
      <c r="E100" s="175"/>
      <c r="F100" s="175"/>
      <c r="G100" s="175"/>
      <c r="H100" s="175"/>
      <c r="I100" s="176"/>
      <c r="J100" s="177">
        <f>J132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118</v>
      </c>
      <c r="E101" s="175"/>
      <c r="F101" s="175"/>
      <c r="G101" s="175"/>
      <c r="H101" s="175"/>
      <c r="I101" s="176"/>
      <c r="J101" s="177">
        <f>J143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119</v>
      </c>
      <c r="E102" s="175"/>
      <c r="F102" s="175"/>
      <c r="G102" s="175"/>
      <c r="H102" s="175"/>
      <c r="I102" s="176"/>
      <c r="J102" s="177">
        <f>J159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120</v>
      </c>
      <c r="E103" s="175"/>
      <c r="F103" s="175"/>
      <c r="G103" s="175"/>
      <c r="H103" s="175"/>
      <c r="I103" s="176"/>
      <c r="J103" s="177">
        <f>J178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121</v>
      </c>
      <c r="E104" s="175"/>
      <c r="F104" s="175"/>
      <c r="G104" s="175"/>
      <c r="H104" s="175"/>
      <c r="I104" s="176"/>
      <c r="J104" s="177">
        <f>J184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122</v>
      </c>
      <c r="E105" s="175"/>
      <c r="F105" s="175"/>
      <c r="G105" s="175"/>
      <c r="H105" s="175"/>
      <c r="I105" s="176"/>
      <c r="J105" s="177">
        <f>J234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123</v>
      </c>
      <c r="E106" s="175"/>
      <c r="F106" s="175"/>
      <c r="G106" s="175"/>
      <c r="H106" s="175"/>
      <c r="I106" s="176"/>
      <c r="J106" s="177">
        <f>J241</f>
        <v>0</v>
      </c>
      <c r="K106" s="103"/>
      <c r="L106" s="178"/>
    </row>
    <row r="107" spans="1:47" s="9" customFormat="1" ht="24.95" customHeight="1">
      <c r="B107" s="166"/>
      <c r="C107" s="167"/>
      <c r="D107" s="168" t="s">
        <v>502</v>
      </c>
      <c r="E107" s="169"/>
      <c r="F107" s="169"/>
      <c r="G107" s="169"/>
      <c r="H107" s="169"/>
      <c r="I107" s="170"/>
      <c r="J107" s="171">
        <f>J245</f>
        <v>0</v>
      </c>
      <c r="K107" s="167"/>
      <c r="L107" s="172"/>
    </row>
    <row r="108" spans="1:47" s="10" customFormat="1" ht="19.899999999999999" customHeight="1">
      <c r="B108" s="173"/>
      <c r="C108" s="103"/>
      <c r="D108" s="174" t="s">
        <v>503</v>
      </c>
      <c r="E108" s="175"/>
      <c r="F108" s="175"/>
      <c r="G108" s="175"/>
      <c r="H108" s="175"/>
      <c r="I108" s="176"/>
      <c r="J108" s="177">
        <f>J246</f>
        <v>0</v>
      </c>
      <c r="K108" s="103"/>
      <c r="L108" s="178"/>
    </row>
    <row r="109" spans="1:47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157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160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24.95" customHeight="1">
      <c r="A115" s="33"/>
      <c r="B115" s="34"/>
      <c r="C115" s="22" t="s">
        <v>124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6.5" customHeight="1">
      <c r="A118" s="33"/>
      <c r="B118" s="34"/>
      <c r="C118" s="35"/>
      <c r="D118" s="35"/>
      <c r="E118" s="316" t="str">
        <f>E7</f>
        <v>Oprava mostů na trati Jičín - Libuň</v>
      </c>
      <c r="F118" s="317"/>
      <c r="G118" s="317"/>
      <c r="H118" s="317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1" customFormat="1" ht="12" customHeight="1">
      <c r="B119" s="20"/>
      <c r="C119" s="28" t="s">
        <v>107</v>
      </c>
      <c r="D119" s="21"/>
      <c r="E119" s="21"/>
      <c r="F119" s="21"/>
      <c r="G119" s="21"/>
      <c r="H119" s="21"/>
      <c r="I119" s="114"/>
      <c r="J119" s="21"/>
      <c r="K119" s="21"/>
      <c r="L119" s="19"/>
    </row>
    <row r="120" spans="1:31" s="2" customFormat="1" ht="16.5" customHeight="1">
      <c r="A120" s="33"/>
      <c r="B120" s="34"/>
      <c r="C120" s="35"/>
      <c r="D120" s="35"/>
      <c r="E120" s="316" t="s">
        <v>652</v>
      </c>
      <c r="F120" s="318"/>
      <c r="G120" s="318"/>
      <c r="H120" s="318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109</v>
      </c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64" t="str">
        <f>E11</f>
        <v>2020/03/3.1/SO 03 - stavební část</v>
      </c>
      <c r="F122" s="318"/>
      <c r="G122" s="318"/>
      <c r="H122" s="318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5"/>
      <c r="E124" s="35"/>
      <c r="F124" s="26" t="str">
        <f>F14</f>
        <v xml:space="preserve"> </v>
      </c>
      <c r="G124" s="35"/>
      <c r="H124" s="35"/>
      <c r="I124" s="122" t="s">
        <v>22</v>
      </c>
      <c r="J124" s="65" t="str">
        <f>IF(J14="","",J14)</f>
        <v>3. 3. 2020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24</v>
      </c>
      <c r="D126" s="35"/>
      <c r="E126" s="35"/>
      <c r="F126" s="26" t="str">
        <f>E17</f>
        <v>Správa železnic s.o.</v>
      </c>
      <c r="G126" s="35"/>
      <c r="H126" s="35"/>
      <c r="I126" s="122" t="s">
        <v>30</v>
      </c>
      <c r="J126" s="31" t="str">
        <f>E23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28</v>
      </c>
      <c r="D127" s="35"/>
      <c r="E127" s="35"/>
      <c r="F127" s="26" t="str">
        <f>IF(E20="","",E20)</f>
        <v>Vyplň údaj</v>
      </c>
      <c r="G127" s="35"/>
      <c r="H127" s="35"/>
      <c r="I127" s="122" t="s">
        <v>32</v>
      </c>
      <c r="J127" s="31" t="str">
        <f>E26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121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79"/>
      <c r="B129" s="180"/>
      <c r="C129" s="181" t="s">
        <v>125</v>
      </c>
      <c r="D129" s="182" t="s">
        <v>59</v>
      </c>
      <c r="E129" s="182" t="s">
        <v>55</v>
      </c>
      <c r="F129" s="182" t="s">
        <v>56</v>
      </c>
      <c r="G129" s="182" t="s">
        <v>126</v>
      </c>
      <c r="H129" s="182" t="s">
        <v>127</v>
      </c>
      <c r="I129" s="183" t="s">
        <v>128</v>
      </c>
      <c r="J129" s="182" t="s">
        <v>113</v>
      </c>
      <c r="K129" s="184" t="s">
        <v>129</v>
      </c>
      <c r="L129" s="185"/>
      <c r="M129" s="74" t="s">
        <v>1</v>
      </c>
      <c r="N129" s="75" t="s">
        <v>38</v>
      </c>
      <c r="O129" s="75" t="s">
        <v>130</v>
      </c>
      <c r="P129" s="75" t="s">
        <v>131</v>
      </c>
      <c r="Q129" s="75" t="s">
        <v>132</v>
      </c>
      <c r="R129" s="75" t="s">
        <v>133</v>
      </c>
      <c r="S129" s="75" t="s">
        <v>134</v>
      </c>
      <c r="T129" s="76" t="s">
        <v>135</v>
      </c>
      <c r="U129" s="179"/>
      <c r="V129" s="179"/>
      <c r="W129" s="179"/>
      <c r="X129" s="179"/>
      <c r="Y129" s="179"/>
      <c r="Z129" s="179"/>
      <c r="AA129" s="179"/>
      <c r="AB129" s="179"/>
      <c r="AC129" s="179"/>
      <c r="AD129" s="179"/>
      <c r="AE129" s="179"/>
    </row>
    <row r="130" spans="1:65" s="2" customFormat="1" ht="22.9" customHeight="1">
      <c r="A130" s="33"/>
      <c r="B130" s="34"/>
      <c r="C130" s="81" t="s">
        <v>136</v>
      </c>
      <c r="D130" s="35"/>
      <c r="E130" s="35"/>
      <c r="F130" s="35"/>
      <c r="G130" s="35"/>
      <c r="H130" s="35"/>
      <c r="I130" s="121"/>
      <c r="J130" s="186">
        <f>BK130</f>
        <v>0</v>
      </c>
      <c r="K130" s="35"/>
      <c r="L130" s="38"/>
      <c r="M130" s="77"/>
      <c r="N130" s="187"/>
      <c r="O130" s="78"/>
      <c r="P130" s="188">
        <f>P131+P245</f>
        <v>0</v>
      </c>
      <c r="Q130" s="78"/>
      <c r="R130" s="188">
        <f>R131+R245</f>
        <v>65.66206600480001</v>
      </c>
      <c r="S130" s="78"/>
      <c r="T130" s="189">
        <f>T131+T245</f>
        <v>121.22197349999999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73</v>
      </c>
      <c r="AU130" s="16" t="s">
        <v>115</v>
      </c>
      <c r="BK130" s="190">
        <f>BK131+BK245</f>
        <v>0</v>
      </c>
    </row>
    <row r="131" spans="1:65" s="12" customFormat="1" ht="25.9" customHeight="1">
      <c r="B131" s="191"/>
      <c r="C131" s="192"/>
      <c r="D131" s="193" t="s">
        <v>73</v>
      </c>
      <c r="E131" s="194" t="s">
        <v>137</v>
      </c>
      <c r="F131" s="194" t="s">
        <v>138</v>
      </c>
      <c r="G131" s="192"/>
      <c r="H131" s="192"/>
      <c r="I131" s="195"/>
      <c r="J131" s="196">
        <f>BK131</f>
        <v>0</v>
      </c>
      <c r="K131" s="192"/>
      <c r="L131" s="197"/>
      <c r="M131" s="198"/>
      <c r="N131" s="199"/>
      <c r="O131" s="199"/>
      <c r="P131" s="200">
        <f>P132+P143+P159+P178+P184+P234+P241</f>
        <v>0</v>
      </c>
      <c r="Q131" s="199"/>
      <c r="R131" s="200">
        <f>R132+R143+R159+R178+R184+R234+R241</f>
        <v>65.590066004800008</v>
      </c>
      <c r="S131" s="199"/>
      <c r="T131" s="201">
        <f>T132+T143+T159+T178+T184+T234+T241</f>
        <v>121.22197349999999</v>
      </c>
      <c r="AR131" s="202" t="s">
        <v>81</v>
      </c>
      <c r="AT131" s="203" t="s">
        <v>73</v>
      </c>
      <c r="AU131" s="203" t="s">
        <v>74</v>
      </c>
      <c r="AY131" s="202" t="s">
        <v>139</v>
      </c>
      <c r="BK131" s="204">
        <f>BK132+BK143+BK159+BK178+BK184+BK234+BK241</f>
        <v>0</v>
      </c>
    </row>
    <row r="132" spans="1:65" s="12" customFormat="1" ht="22.9" customHeight="1">
      <c r="B132" s="191"/>
      <c r="C132" s="192"/>
      <c r="D132" s="193" t="s">
        <v>73</v>
      </c>
      <c r="E132" s="205" t="s">
        <v>81</v>
      </c>
      <c r="F132" s="205" t="s">
        <v>140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SUM(P133:P142)</f>
        <v>0</v>
      </c>
      <c r="Q132" s="199"/>
      <c r="R132" s="200">
        <f>SUM(R133:R142)</f>
        <v>0.1241184</v>
      </c>
      <c r="S132" s="199"/>
      <c r="T132" s="201">
        <f>SUM(T133:T142)</f>
        <v>62.639999999999993</v>
      </c>
      <c r="AR132" s="202" t="s">
        <v>81</v>
      </c>
      <c r="AT132" s="203" t="s">
        <v>73</v>
      </c>
      <c r="AU132" s="203" t="s">
        <v>81</v>
      </c>
      <c r="AY132" s="202" t="s">
        <v>139</v>
      </c>
      <c r="BK132" s="204">
        <f>SUM(BK133:BK142)</f>
        <v>0</v>
      </c>
    </row>
    <row r="133" spans="1:65" s="2" customFormat="1" ht="16.5" customHeight="1">
      <c r="A133" s="33"/>
      <c r="B133" s="34"/>
      <c r="C133" s="207" t="s">
        <v>81</v>
      </c>
      <c r="D133" s="207" t="s">
        <v>141</v>
      </c>
      <c r="E133" s="208" t="s">
        <v>178</v>
      </c>
      <c r="F133" s="209" t="s">
        <v>179</v>
      </c>
      <c r="G133" s="210" t="s">
        <v>144</v>
      </c>
      <c r="H133" s="211">
        <v>20</v>
      </c>
      <c r="I133" s="212"/>
      <c r="J133" s="213">
        <f>ROUND(I133*H133,2)</f>
        <v>0</v>
      </c>
      <c r="K133" s="209" t="s">
        <v>145</v>
      </c>
      <c r="L133" s="38"/>
      <c r="M133" s="214" t="s">
        <v>1</v>
      </c>
      <c r="N133" s="215" t="s">
        <v>39</v>
      </c>
      <c r="O133" s="70"/>
      <c r="P133" s="216">
        <f>O133*H133</f>
        <v>0</v>
      </c>
      <c r="Q133" s="216">
        <v>6.2059200000000002E-3</v>
      </c>
      <c r="R133" s="216">
        <f>Q133*H133</f>
        <v>0.1241184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146</v>
      </c>
      <c r="AT133" s="218" t="s">
        <v>141</v>
      </c>
      <c r="AU133" s="218" t="s">
        <v>83</v>
      </c>
      <c r="AY133" s="16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81</v>
      </c>
      <c r="BK133" s="219">
        <f>ROUND(I133*H133,2)</f>
        <v>0</v>
      </c>
      <c r="BL133" s="16" t="s">
        <v>146</v>
      </c>
      <c r="BM133" s="218" t="s">
        <v>654</v>
      </c>
    </row>
    <row r="134" spans="1:65" s="13" customFormat="1" ht="11.25">
      <c r="B134" s="220"/>
      <c r="C134" s="221"/>
      <c r="D134" s="222" t="s">
        <v>156</v>
      </c>
      <c r="E134" s="223" t="s">
        <v>1</v>
      </c>
      <c r="F134" s="224" t="s">
        <v>510</v>
      </c>
      <c r="G134" s="221"/>
      <c r="H134" s="225">
        <v>20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83</v>
      </c>
      <c r="AV134" s="13" t="s">
        <v>83</v>
      </c>
      <c r="AW134" s="13" t="s">
        <v>31</v>
      </c>
      <c r="AX134" s="13" t="s">
        <v>81</v>
      </c>
      <c r="AY134" s="231" t="s">
        <v>139</v>
      </c>
    </row>
    <row r="135" spans="1:65" s="2" customFormat="1" ht="21.75" customHeight="1">
      <c r="A135" s="33"/>
      <c r="B135" s="34"/>
      <c r="C135" s="207" t="s">
        <v>83</v>
      </c>
      <c r="D135" s="207" t="s">
        <v>141</v>
      </c>
      <c r="E135" s="208" t="s">
        <v>183</v>
      </c>
      <c r="F135" s="209" t="s">
        <v>184</v>
      </c>
      <c r="G135" s="210" t="s">
        <v>144</v>
      </c>
      <c r="H135" s="211">
        <v>20</v>
      </c>
      <c r="I135" s="212"/>
      <c r="J135" s="213">
        <f>ROUND(I135*H135,2)</f>
        <v>0</v>
      </c>
      <c r="K135" s="209" t="s">
        <v>145</v>
      </c>
      <c r="L135" s="38"/>
      <c r="M135" s="214" t="s">
        <v>1</v>
      </c>
      <c r="N135" s="215" t="s">
        <v>39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146</v>
      </c>
      <c r="AT135" s="218" t="s">
        <v>141</v>
      </c>
      <c r="AU135" s="218" t="s">
        <v>83</v>
      </c>
      <c r="AY135" s="16" t="s">
        <v>139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81</v>
      </c>
      <c r="BK135" s="219">
        <f>ROUND(I135*H135,2)</f>
        <v>0</v>
      </c>
      <c r="BL135" s="16" t="s">
        <v>146</v>
      </c>
      <c r="BM135" s="218" t="s">
        <v>655</v>
      </c>
    </row>
    <row r="136" spans="1:65" s="2" customFormat="1" ht="21.75" customHeight="1">
      <c r="A136" s="33"/>
      <c r="B136" s="34"/>
      <c r="C136" s="207" t="s">
        <v>151</v>
      </c>
      <c r="D136" s="207" t="s">
        <v>141</v>
      </c>
      <c r="E136" s="208" t="s">
        <v>195</v>
      </c>
      <c r="F136" s="209" t="s">
        <v>196</v>
      </c>
      <c r="G136" s="210" t="s">
        <v>144</v>
      </c>
      <c r="H136" s="211">
        <v>150</v>
      </c>
      <c r="I136" s="212"/>
      <c r="J136" s="213">
        <f>ROUND(I136*H136,2)</f>
        <v>0</v>
      </c>
      <c r="K136" s="209" t="s">
        <v>145</v>
      </c>
      <c r="L136" s="38"/>
      <c r="M136" s="214" t="s">
        <v>1</v>
      </c>
      <c r="N136" s="215" t="s">
        <v>39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146</v>
      </c>
      <c r="AT136" s="218" t="s">
        <v>141</v>
      </c>
      <c r="AU136" s="218" t="s">
        <v>83</v>
      </c>
      <c r="AY136" s="16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81</v>
      </c>
      <c r="BK136" s="219">
        <f>ROUND(I136*H136,2)</f>
        <v>0</v>
      </c>
      <c r="BL136" s="16" t="s">
        <v>146</v>
      </c>
      <c r="BM136" s="218" t="s">
        <v>656</v>
      </c>
    </row>
    <row r="137" spans="1:65" s="2" customFormat="1" ht="21.75" customHeight="1">
      <c r="A137" s="33"/>
      <c r="B137" s="34"/>
      <c r="C137" s="207" t="s">
        <v>146</v>
      </c>
      <c r="D137" s="207" t="s">
        <v>141</v>
      </c>
      <c r="E137" s="208" t="s">
        <v>199</v>
      </c>
      <c r="F137" s="209" t="s">
        <v>200</v>
      </c>
      <c r="G137" s="210" t="s">
        <v>144</v>
      </c>
      <c r="H137" s="211">
        <v>150</v>
      </c>
      <c r="I137" s="212"/>
      <c r="J137" s="213">
        <f>ROUND(I137*H137,2)</f>
        <v>0</v>
      </c>
      <c r="K137" s="209" t="s">
        <v>145</v>
      </c>
      <c r="L137" s="38"/>
      <c r="M137" s="214" t="s">
        <v>1</v>
      </c>
      <c r="N137" s="215" t="s">
        <v>39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146</v>
      </c>
      <c r="AT137" s="218" t="s">
        <v>141</v>
      </c>
      <c r="AU137" s="218" t="s">
        <v>83</v>
      </c>
      <c r="AY137" s="16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81</v>
      </c>
      <c r="BK137" s="219">
        <f>ROUND(I137*H137,2)</f>
        <v>0</v>
      </c>
      <c r="BL137" s="16" t="s">
        <v>146</v>
      </c>
      <c r="BM137" s="218" t="s">
        <v>657</v>
      </c>
    </row>
    <row r="138" spans="1:65" s="2" customFormat="1" ht="21.75" customHeight="1">
      <c r="A138" s="33"/>
      <c r="B138" s="34"/>
      <c r="C138" s="207" t="s">
        <v>166</v>
      </c>
      <c r="D138" s="207" t="s">
        <v>141</v>
      </c>
      <c r="E138" s="208" t="s">
        <v>203</v>
      </c>
      <c r="F138" s="209" t="s">
        <v>204</v>
      </c>
      <c r="G138" s="210" t="s">
        <v>169</v>
      </c>
      <c r="H138" s="211">
        <v>34.799999999999997</v>
      </c>
      <c r="I138" s="212"/>
      <c r="J138" s="213">
        <f>ROUND(I138*H138,2)</f>
        <v>0</v>
      </c>
      <c r="K138" s="209" t="s">
        <v>145</v>
      </c>
      <c r="L138" s="38"/>
      <c r="M138" s="214" t="s">
        <v>1</v>
      </c>
      <c r="N138" s="215" t="s">
        <v>39</v>
      </c>
      <c r="O138" s="70"/>
      <c r="P138" s="216">
        <f>O138*H138</f>
        <v>0</v>
      </c>
      <c r="Q138" s="216">
        <v>0</v>
      </c>
      <c r="R138" s="216">
        <f>Q138*H138</f>
        <v>0</v>
      </c>
      <c r="S138" s="216">
        <v>1.8</v>
      </c>
      <c r="T138" s="217">
        <f>S138*H138</f>
        <v>62.639999999999993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8" t="s">
        <v>146</v>
      </c>
      <c r="AT138" s="218" t="s">
        <v>141</v>
      </c>
      <c r="AU138" s="218" t="s">
        <v>83</v>
      </c>
      <c r="AY138" s="16" t="s">
        <v>139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81</v>
      </c>
      <c r="BK138" s="219">
        <f>ROUND(I138*H138,2)</f>
        <v>0</v>
      </c>
      <c r="BL138" s="16" t="s">
        <v>146</v>
      </c>
      <c r="BM138" s="218" t="s">
        <v>658</v>
      </c>
    </row>
    <row r="139" spans="1:65" s="13" customFormat="1" ht="11.25">
      <c r="B139" s="220"/>
      <c r="C139" s="221"/>
      <c r="D139" s="222" t="s">
        <v>156</v>
      </c>
      <c r="E139" s="223" t="s">
        <v>1</v>
      </c>
      <c r="F139" s="224" t="s">
        <v>659</v>
      </c>
      <c r="G139" s="221"/>
      <c r="H139" s="225">
        <v>10.8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83</v>
      </c>
      <c r="AV139" s="13" t="s">
        <v>83</v>
      </c>
      <c r="AW139" s="13" t="s">
        <v>31</v>
      </c>
      <c r="AX139" s="13" t="s">
        <v>74</v>
      </c>
      <c r="AY139" s="231" t="s">
        <v>139</v>
      </c>
    </row>
    <row r="140" spans="1:65" s="13" customFormat="1" ht="11.25">
      <c r="B140" s="220"/>
      <c r="C140" s="221"/>
      <c r="D140" s="222" t="s">
        <v>156</v>
      </c>
      <c r="E140" s="223" t="s">
        <v>1</v>
      </c>
      <c r="F140" s="224" t="s">
        <v>520</v>
      </c>
      <c r="G140" s="221"/>
      <c r="H140" s="225">
        <v>12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83</v>
      </c>
      <c r="AV140" s="13" t="s">
        <v>83</v>
      </c>
      <c r="AW140" s="13" t="s">
        <v>31</v>
      </c>
      <c r="AX140" s="13" t="s">
        <v>74</v>
      </c>
      <c r="AY140" s="231" t="s">
        <v>139</v>
      </c>
    </row>
    <row r="141" spans="1:65" s="13" customFormat="1" ht="11.25">
      <c r="B141" s="220"/>
      <c r="C141" s="221"/>
      <c r="D141" s="222" t="s">
        <v>156</v>
      </c>
      <c r="E141" s="223" t="s">
        <v>1</v>
      </c>
      <c r="F141" s="224" t="s">
        <v>521</v>
      </c>
      <c r="G141" s="221"/>
      <c r="H141" s="225">
        <v>12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83</v>
      </c>
      <c r="AV141" s="13" t="s">
        <v>83</v>
      </c>
      <c r="AW141" s="13" t="s">
        <v>31</v>
      </c>
      <c r="AX141" s="13" t="s">
        <v>74</v>
      </c>
      <c r="AY141" s="231" t="s">
        <v>139</v>
      </c>
    </row>
    <row r="142" spans="1:65" s="14" customFormat="1" ht="11.25">
      <c r="B142" s="232"/>
      <c r="C142" s="233"/>
      <c r="D142" s="222" t="s">
        <v>156</v>
      </c>
      <c r="E142" s="234" t="s">
        <v>1</v>
      </c>
      <c r="F142" s="235" t="s">
        <v>161</v>
      </c>
      <c r="G142" s="233"/>
      <c r="H142" s="236">
        <v>34.799999999999997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156</v>
      </c>
      <c r="AU142" s="242" t="s">
        <v>83</v>
      </c>
      <c r="AV142" s="14" t="s">
        <v>146</v>
      </c>
      <c r="AW142" s="14" t="s">
        <v>31</v>
      </c>
      <c r="AX142" s="14" t="s">
        <v>81</v>
      </c>
      <c r="AY142" s="242" t="s">
        <v>139</v>
      </c>
    </row>
    <row r="143" spans="1:65" s="12" customFormat="1" ht="22.9" customHeight="1">
      <c r="B143" s="191"/>
      <c r="C143" s="192"/>
      <c r="D143" s="193" t="s">
        <v>73</v>
      </c>
      <c r="E143" s="205" t="s">
        <v>83</v>
      </c>
      <c r="F143" s="205" t="s">
        <v>223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SUM(P144:P158)</f>
        <v>0</v>
      </c>
      <c r="Q143" s="199"/>
      <c r="R143" s="200">
        <f>SUM(R144:R158)</f>
        <v>13.773331518399999</v>
      </c>
      <c r="S143" s="199"/>
      <c r="T143" s="201">
        <f>SUM(T144:T158)</f>
        <v>0.22439999999999999</v>
      </c>
      <c r="AR143" s="202" t="s">
        <v>81</v>
      </c>
      <c r="AT143" s="203" t="s">
        <v>73</v>
      </c>
      <c r="AU143" s="203" t="s">
        <v>81</v>
      </c>
      <c r="AY143" s="202" t="s">
        <v>139</v>
      </c>
      <c r="BK143" s="204">
        <f>SUM(BK144:BK158)</f>
        <v>0</v>
      </c>
    </row>
    <row r="144" spans="1:65" s="2" customFormat="1" ht="16.5" customHeight="1">
      <c r="A144" s="33"/>
      <c r="B144" s="34"/>
      <c r="C144" s="207" t="s">
        <v>172</v>
      </c>
      <c r="D144" s="207" t="s">
        <v>141</v>
      </c>
      <c r="E144" s="208" t="s">
        <v>225</v>
      </c>
      <c r="F144" s="209" t="s">
        <v>226</v>
      </c>
      <c r="G144" s="210" t="s">
        <v>169</v>
      </c>
      <c r="H144" s="211">
        <v>1.44</v>
      </c>
      <c r="I144" s="212"/>
      <c r="J144" s="213">
        <f>ROUND(I144*H144,2)</f>
        <v>0</v>
      </c>
      <c r="K144" s="209" t="s">
        <v>145</v>
      </c>
      <c r="L144" s="38"/>
      <c r="M144" s="214" t="s">
        <v>1</v>
      </c>
      <c r="N144" s="215" t="s">
        <v>39</v>
      </c>
      <c r="O144" s="70"/>
      <c r="P144" s="216">
        <f>O144*H144</f>
        <v>0</v>
      </c>
      <c r="Q144" s="216">
        <v>2.2563422040000001</v>
      </c>
      <c r="R144" s="216">
        <f>Q144*H144</f>
        <v>3.24913277376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146</v>
      </c>
      <c r="AT144" s="218" t="s">
        <v>141</v>
      </c>
      <c r="AU144" s="218" t="s">
        <v>83</v>
      </c>
      <c r="AY144" s="16" t="s">
        <v>139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81</v>
      </c>
      <c r="BK144" s="219">
        <f>ROUND(I144*H144,2)</f>
        <v>0</v>
      </c>
      <c r="BL144" s="16" t="s">
        <v>146</v>
      </c>
      <c r="BM144" s="218" t="s">
        <v>660</v>
      </c>
    </row>
    <row r="145" spans="1:65" s="13" customFormat="1" ht="22.5">
      <c r="B145" s="220"/>
      <c r="C145" s="221"/>
      <c r="D145" s="222" t="s">
        <v>156</v>
      </c>
      <c r="E145" s="223" t="s">
        <v>1</v>
      </c>
      <c r="F145" s="224" t="s">
        <v>228</v>
      </c>
      <c r="G145" s="221"/>
      <c r="H145" s="225">
        <v>1.44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83</v>
      </c>
      <c r="AV145" s="13" t="s">
        <v>83</v>
      </c>
      <c r="AW145" s="13" t="s">
        <v>31</v>
      </c>
      <c r="AX145" s="13" t="s">
        <v>81</v>
      </c>
      <c r="AY145" s="231" t="s">
        <v>139</v>
      </c>
    </row>
    <row r="146" spans="1:65" s="2" customFormat="1" ht="21.75" customHeight="1">
      <c r="A146" s="33"/>
      <c r="B146" s="34"/>
      <c r="C146" s="207" t="s">
        <v>177</v>
      </c>
      <c r="D146" s="207" t="s">
        <v>141</v>
      </c>
      <c r="E146" s="208" t="s">
        <v>230</v>
      </c>
      <c r="F146" s="209" t="s">
        <v>231</v>
      </c>
      <c r="G146" s="210" t="s">
        <v>144</v>
      </c>
      <c r="H146" s="211">
        <v>12.8</v>
      </c>
      <c r="I146" s="212"/>
      <c r="J146" s="213">
        <f>ROUND(I146*H146,2)</f>
        <v>0</v>
      </c>
      <c r="K146" s="209" t="s">
        <v>145</v>
      </c>
      <c r="L146" s="38"/>
      <c r="M146" s="214" t="s">
        <v>1</v>
      </c>
      <c r="N146" s="215" t="s">
        <v>39</v>
      </c>
      <c r="O146" s="70"/>
      <c r="P146" s="216">
        <f>O146*H146</f>
        <v>0</v>
      </c>
      <c r="Q146" s="216">
        <v>1.8249999999999999E-2</v>
      </c>
      <c r="R146" s="216">
        <f>Q146*H146</f>
        <v>0.2336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146</v>
      </c>
      <c r="AT146" s="218" t="s">
        <v>141</v>
      </c>
      <c r="AU146" s="218" t="s">
        <v>83</v>
      </c>
      <c r="AY146" s="16" t="s">
        <v>139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81</v>
      </c>
      <c r="BK146" s="219">
        <f>ROUND(I146*H146,2)</f>
        <v>0</v>
      </c>
      <c r="BL146" s="16" t="s">
        <v>146</v>
      </c>
      <c r="BM146" s="218" t="s">
        <v>661</v>
      </c>
    </row>
    <row r="147" spans="1:65" s="13" customFormat="1" ht="11.25">
      <c r="B147" s="220"/>
      <c r="C147" s="221"/>
      <c r="D147" s="222" t="s">
        <v>156</v>
      </c>
      <c r="E147" s="223" t="s">
        <v>1</v>
      </c>
      <c r="F147" s="224" t="s">
        <v>233</v>
      </c>
      <c r="G147" s="221"/>
      <c r="H147" s="225">
        <v>12.8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83</v>
      </c>
      <c r="AV147" s="13" t="s">
        <v>83</v>
      </c>
      <c r="AW147" s="13" t="s">
        <v>31</v>
      </c>
      <c r="AX147" s="13" t="s">
        <v>81</v>
      </c>
      <c r="AY147" s="231" t="s">
        <v>139</v>
      </c>
    </row>
    <row r="148" spans="1:65" s="2" customFormat="1" ht="21.75" customHeight="1">
      <c r="A148" s="33"/>
      <c r="B148" s="34"/>
      <c r="C148" s="207" t="s">
        <v>182</v>
      </c>
      <c r="D148" s="207" t="s">
        <v>141</v>
      </c>
      <c r="E148" s="208" t="s">
        <v>243</v>
      </c>
      <c r="F148" s="209" t="s">
        <v>244</v>
      </c>
      <c r="G148" s="210" t="s">
        <v>245</v>
      </c>
      <c r="H148" s="211">
        <v>40.799999999999997</v>
      </c>
      <c r="I148" s="212"/>
      <c r="J148" s="213">
        <f>ROUND(I148*H148,2)</f>
        <v>0</v>
      </c>
      <c r="K148" s="209" t="s">
        <v>145</v>
      </c>
      <c r="L148" s="38"/>
      <c r="M148" s="214" t="s">
        <v>1</v>
      </c>
      <c r="N148" s="215" t="s">
        <v>39</v>
      </c>
      <c r="O148" s="70"/>
      <c r="P148" s="216">
        <f>O148*H148</f>
        <v>0</v>
      </c>
      <c r="Q148" s="216">
        <v>6.2890800000000004E-5</v>
      </c>
      <c r="R148" s="216">
        <f>Q148*H148</f>
        <v>2.5659446400000002E-3</v>
      </c>
      <c r="S148" s="216">
        <v>0</v>
      </c>
      <c r="T148" s="21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8" t="s">
        <v>146</v>
      </c>
      <c r="AT148" s="218" t="s">
        <v>141</v>
      </c>
      <c r="AU148" s="218" t="s">
        <v>83</v>
      </c>
      <c r="AY148" s="16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6" t="s">
        <v>81</v>
      </c>
      <c r="BK148" s="219">
        <f>ROUND(I148*H148,2)</f>
        <v>0</v>
      </c>
      <c r="BL148" s="16" t="s">
        <v>146</v>
      </c>
      <c r="BM148" s="218" t="s">
        <v>662</v>
      </c>
    </row>
    <row r="149" spans="1:65" s="13" customFormat="1" ht="11.25">
      <c r="B149" s="220"/>
      <c r="C149" s="221"/>
      <c r="D149" s="222" t="s">
        <v>156</v>
      </c>
      <c r="E149" s="223" t="s">
        <v>1</v>
      </c>
      <c r="F149" s="224" t="s">
        <v>663</v>
      </c>
      <c r="G149" s="221"/>
      <c r="H149" s="225">
        <v>40.799999999999997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83</v>
      </c>
      <c r="AV149" s="13" t="s">
        <v>83</v>
      </c>
      <c r="AW149" s="13" t="s">
        <v>31</v>
      </c>
      <c r="AX149" s="13" t="s">
        <v>81</v>
      </c>
      <c r="AY149" s="231" t="s">
        <v>139</v>
      </c>
    </row>
    <row r="150" spans="1:65" s="2" customFormat="1" ht="16.5" customHeight="1">
      <c r="A150" s="33"/>
      <c r="B150" s="34"/>
      <c r="C150" s="243" t="s">
        <v>186</v>
      </c>
      <c r="D150" s="243" t="s">
        <v>218</v>
      </c>
      <c r="E150" s="244" t="s">
        <v>248</v>
      </c>
      <c r="F150" s="245" t="s">
        <v>249</v>
      </c>
      <c r="G150" s="246" t="s">
        <v>221</v>
      </c>
      <c r="H150" s="247">
        <v>10.199999999999999</v>
      </c>
      <c r="I150" s="248"/>
      <c r="J150" s="249">
        <f>ROUND(I150*H150,2)</f>
        <v>0</v>
      </c>
      <c r="K150" s="245" t="s">
        <v>145</v>
      </c>
      <c r="L150" s="250"/>
      <c r="M150" s="251" t="s">
        <v>1</v>
      </c>
      <c r="N150" s="252" t="s">
        <v>39</v>
      </c>
      <c r="O150" s="70"/>
      <c r="P150" s="216">
        <f>O150*H150</f>
        <v>0</v>
      </c>
      <c r="Q150" s="216">
        <v>1</v>
      </c>
      <c r="R150" s="216">
        <f>Q150*H150</f>
        <v>10.199999999999999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182</v>
      </c>
      <c r="AT150" s="218" t="s">
        <v>218</v>
      </c>
      <c r="AU150" s="218" t="s">
        <v>83</v>
      </c>
      <c r="AY150" s="16" t="s">
        <v>139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81</v>
      </c>
      <c r="BK150" s="219">
        <f>ROUND(I150*H150,2)</f>
        <v>0</v>
      </c>
      <c r="BL150" s="16" t="s">
        <v>146</v>
      </c>
      <c r="BM150" s="218" t="s">
        <v>664</v>
      </c>
    </row>
    <row r="151" spans="1:65" s="13" customFormat="1" ht="11.25">
      <c r="B151" s="220"/>
      <c r="C151" s="221"/>
      <c r="D151" s="222" t="s">
        <v>156</v>
      </c>
      <c r="E151" s="223" t="s">
        <v>1</v>
      </c>
      <c r="F151" s="224" t="s">
        <v>665</v>
      </c>
      <c r="G151" s="221"/>
      <c r="H151" s="225">
        <v>10.199999999999999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83</v>
      </c>
      <c r="AV151" s="13" t="s">
        <v>83</v>
      </c>
      <c r="AW151" s="13" t="s">
        <v>31</v>
      </c>
      <c r="AX151" s="13" t="s">
        <v>81</v>
      </c>
      <c r="AY151" s="231" t="s">
        <v>139</v>
      </c>
    </row>
    <row r="152" spans="1:65" s="2" customFormat="1" ht="16.5" customHeight="1">
      <c r="A152" s="33"/>
      <c r="B152" s="34"/>
      <c r="C152" s="243" t="s">
        <v>190</v>
      </c>
      <c r="D152" s="243" t="s">
        <v>218</v>
      </c>
      <c r="E152" s="244" t="s">
        <v>253</v>
      </c>
      <c r="F152" s="245" t="s">
        <v>254</v>
      </c>
      <c r="G152" s="246" t="s">
        <v>255</v>
      </c>
      <c r="H152" s="247">
        <v>81.599999999999994</v>
      </c>
      <c r="I152" s="248"/>
      <c r="J152" s="249">
        <f>ROUND(I152*H152,2)</f>
        <v>0</v>
      </c>
      <c r="K152" s="245" t="s">
        <v>145</v>
      </c>
      <c r="L152" s="250"/>
      <c r="M152" s="251" t="s">
        <v>1</v>
      </c>
      <c r="N152" s="252" t="s">
        <v>39</v>
      </c>
      <c r="O152" s="70"/>
      <c r="P152" s="216">
        <f>O152*H152</f>
        <v>0</v>
      </c>
      <c r="Q152" s="216">
        <v>1E-3</v>
      </c>
      <c r="R152" s="216">
        <f>Q152*H152</f>
        <v>8.1599999999999992E-2</v>
      </c>
      <c r="S152" s="216">
        <v>0</v>
      </c>
      <c r="T152" s="21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182</v>
      </c>
      <c r="AT152" s="218" t="s">
        <v>218</v>
      </c>
      <c r="AU152" s="218" t="s">
        <v>83</v>
      </c>
      <c r="AY152" s="16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81</v>
      </c>
      <c r="BK152" s="219">
        <f>ROUND(I152*H152,2)</f>
        <v>0</v>
      </c>
      <c r="BL152" s="16" t="s">
        <v>146</v>
      </c>
      <c r="BM152" s="218" t="s">
        <v>666</v>
      </c>
    </row>
    <row r="153" spans="1:65" s="13" customFormat="1" ht="11.25">
      <c r="B153" s="220"/>
      <c r="C153" s="221"/>
      <c r="D153" s="222" t="s">
        <v>156</v>
      </c>
      <c r="E153" s="223" t="s">
        <v>1</v>
      </c>
      <c r="F153" s="224" t="s">
        <v>667</v>
      </c>
      <c r="G153" s="221"/>
      <c r="H153" s="225">
        <v>81.599999999999994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83</v>
      </c>
      <c r="AV153" s="13" t="s">
        <v>83</v>
      </c>
      <c r="AW153" s="13" t="s">
        <v>31</v>
      </c>
      <c r="AX153" s="13" t="s">
        <v>81</v>
      </c>
      <c r="AY153" s="231" t="s">
        <v>139</v>
      </c>
    </row>
    <row r="154" spans="1:65" s="2" customFormat="1" ht="21.75" customHeight="1">
      <c r="A154" s="33"/>
      <c r="B154" s="34"/>
      <c r="C154" s="207" t="s">
        <v>194</v>
      </c>
      <c r="D154" s="207" t="s">
        <v>141</v>
      </c>
      <c r="E154" s="208" t="s">
        <v>235</v>
      </c>
      <c r="F154" s="209" t="s">
        <v>236</v>
      </c>
      <c r="G154" s="210" t="s">
        <v>164</v>
      </c>
      <c r="H154" s="211">
        <v>74.8</v>
      </c>
      <c r="I154" s="212"/>
      <c r="J154" s="213">
        <f>ROUND(I154*H154,2)</f>
        <v>0</v>
      </c>
      <c r="K154" s="209" t="s">
        <v>145</v>
      </c>
      <c r="L154" s="38"/>
      <c r="M154" s="214" t="s">
        <v>1</v>
      </c>
      <c r="N154" s="215" t="s">
        <v>39</v>
      </c>
      <c r="O154" s="70"/>
      <c r="P154" s="216">
        <f>O154*H154</f>
        <v>0</v>
      </c>
      <c r="Q154" s="216">
        <v>8.6000000000000003E-5</v>
      </c>
      <c r="R154" s="216">
        <f>Q154*H154</f>
        <v>6.4327999999999998E-3</v>
      </c>
      <c r="S154" s="216">
        <v>3.0000000000000001E-3</v>
      </c>
      <c r="T154" s="217">
        <f>S154*H154</f>
        <v>0.22439999999999999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8" t="s">
        <v>146</v>
      </c>
      <c r="AT154" s="218" t="s">
        <v>141</v>
      </c>
      <c r="AU154" s="218" t="s">
        <v>83</v>
      </c>
      <c r="AY154" s="16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6" t="s">
        <v>81</v>
      </c>
      <c r="BK154" s="219">
        <f>ROUND(I154*H154,2)</f>
        <v>0</v>
      </c>
      <c r="BL154" s="16" t="s">
        <v>146</v>
      </c>
      <c r="BM154" s="218" t="s">
        <v>668</v>
      </c>
    </row>
    <row r="155" spans="1:65" s="2" customFormat="1" ht="19.5">
      <c r="A155" s="33"/>
      <c r="B155" s="34"/>
      <c r="C155" s="35"/>
      <c r="D155" s="222" t="s">
        <v>238</v>
      </c>
      <c r="E155" s="35"/>
      <c r="F155" s="253" t="s">
        <v>239</v>
      </c>
      <c r="G155" s="35"/>
      <c r="H155" s="35"/>
      <c r="I155" s="121"/>
      <c r="J155" s="35"/>
      <c r="K155" s="35"/>
      <c r="L155" s="38"/>
      <c r="M155" s="254"/>
      <c r="N155" s="255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238</v>
      </c>
      <c r="AU155" s="16" t="s">
        <v>83</v>
      </c>
    </row>
    <row r="156" spans="1:65" s="13" customFormat="1" ht="11.25">
      <c r="B156" s="220"/>
      <c r="C156" s="221"/>
      <c r="D156" s="222" t="s">
        <v>156</v>
      </c>
      <c r="E156" s="223" t="s">
        <v>1</v>
      </c>
      <c r="F156" s="224" t="s">
        <v>669</v>
      </c>
      <c r="G156" s="221"/>
      <c r="H156" s="225">
        <v>23.8</v>
      </c>
      <c r="I156" s="226"/>
      <c r="J156" s="221"/>
      <c r="K156" s="221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83</v>
      </c>
      <c r="AV156" s="13" t="s">
        <v>83</v>
      </c>
      <c r="AW156" s="13" t="s">
        <v>31</v>
      </c>
      <c r="AX156" s="13" t="s">
        <v>74</v>
      </c>
      <c r="AY156" s="231" t="s">
        <v>139</v>
      </c>
    </row>
    <row r="157" spans="1:65" s="13" customFormat="1" ht="11.25">
      <c r="B157" s="220"/>
      <c r="C157" s="221"/>
      <c r="D157" s="222" t="s">
        <v>156</v>
      </c>
      <c r="E157" s="223" t="s">
        <v>1</v>
      </c>
      <c r="F157" s="224" t="s">
        <v>670</v>
      </c>
      <c r="G157" s="221"/>
      <c r="H157" s="225">
        <v>51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156</v>
      </c>
      <c r="AU157" s="231" t="s">
        <v>83</v>
      </c>
      <c r="AV157" s="13" t="s">
        <v>83</v>
      </c>
      <c r="AW157" s="13" t="s">
        <v>31</v>
      </c>
      <c r="AX157" s="13" t="s">
        <v>74</v>
      </c>
      <c r="AY157" s="231" t="s">
        <v>139</v>
      </c>
    </row>
    <row r="158" spans="1:65" s="14" customFormat="1" ht="11.25">
      <c r="B158" s="232"/>
      <c r="C158" s="233"/>
      <c r="D158" s="222" t="s">
        <v>156</v>
      </c>
      <c r="E158" s="234" t="s">
        <v>1</v>
      </c>
      <c r="F158" s="235" t="s">
        <v>161</v>
      </c>
      <c r="G158" s="233"/>
      <c r="H158" s="236">
        <v>74.8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156</v>
      </c>
      <c r="AU158" s="242" t="s">
        <v>83</v>
      </c>
      <c r="AV158" s="14" t="s">
        <v>146</v>
      </c>
      <c r="AW158" s="14" t="s">
        <v>31</v>
      </c>
      <c r="AX158" s="14" t="s">
        <v>81</v>
      </c>
      <c r="AY158" s="242" t="s">
        <v>139</v>
      </c>
    </row>
    <row r="159" spans="1:65" s="12" customFormat="1" ht="22.9" customHeight="1">
      <c r="B159" s="191"/>
      <c r="C159" s="192"/>
      <c r="D159" s="193" t="s">
        <v>73</v>
      </c>
      <c r="E159" s="205" t="s">
        <v>151</v>
      </c>
      <c r="F159" s="205" t="s">
        <v>258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SUM(P160:P177)</f>
        <v>0</v>
      </c>
      <c r="Q159" s="199"/>
      <c r="R159" s="200">
        <f>SUM(R160:R177)</f>
        <v>17.339614554400001</v>
      </c>
      <c r="S159" s="199"/>
      <c r="T159" s="201">
        <f>SUM(T160:T177)</f>
        <v>0</v>
      </c>
      <c r="AR159" s="202" t="s">
        <v>81</v>
      </c>
      <c r="AT159" s="203" t="s">
        <v>73</v>
      </c>
      <c r="AU159" s="203" t="s">
        <v>81</v>
      </c>
      <c r="AY159" s="202" t="s">
        <v>139</v>
      </c>
      <c r="BK159" s="204">
        <f>SUM(BK160:BK177)</f>
        <v>0</v>
      </c>
    </row>
    <row r="160" spans="1:65" s="2" customFormat="1" ht="21.75" customHeight="1">
      <c r="A160" s="33"/>
      <c r="B160" s="34"/>
      <c r="C160" s="207" t="s">
        <v>198</v>
      </c>
      <c r="D160" s="207" t="s">
        <v>141</v>
      </c>
      <c r="E160" s="208" t="s">
        <v>260</v>
      </c>
      <c r="F160" s="209" t="s">
        <v>261</v>
      </c>
      <c r="G160" s="210" t="s">
        <v>154</v>
      </c>
      <c r="H160" s="211">
        <v>32</v>
      </c>
      <c r="I160" s="212"/>
      <c r="J160" s="213">
        <f>ROUND(I160*H160,2)</f>
        <v>0</v>
      </c>
      <c r="K160" s="209" t="s">
        <v>145</v>
      </c>
      <c r="L160" s="38"/>
      <c r="M160" s="214" t="s">
        <v>1</v>
      </c>
      <c r="N160" s="215" t="s">
        <v>39</v>
      </c>
      <c r="O160" s="70"/>
      <c r="P160" s="216">
        <f>O160*H160</f>
        <v>0</v>
      </c>
      <c r="Q160" s="216">
        <v>1.1868E-3</v>
      </c>
      <c r="R160" s="216">
        <f>Q160*H160</f>
        <v>3.79776E-2</v>
      </c>
      <c r="S160" s="216">
        <v>0</v>
      </c>
      <c r="T160" s="21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8" t="s">
        <v>146</v>
      </c>
      <c r="AT160" s="218" t="s">
        <v>141</v>
      </c>
      <c r="AU160" s="218" t="s">
        <v>83</v>
      </c>
      <c r="AY160" s="16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6" t="s">
        <v>81</v>
      </c>
      <c r="BK160" s="219">
        <f>ROUND(I160*H160,2)</f>
        <v>0</v>
      </c>
      <c r="BL160" s="16" t="s">
        <v>146</v>
      </c>
      <c r="BM160" s="218" t="s">
        <v>671</v>
      </c>
    </row>
    <row r="161" spans="1:65" s="2" customFormat="1" ht="19.5">
      <c r="A161" s="33"/>
      <c r="B161" s="34"/>
      <c r="C161" s="35"/>
      <c r="D161" s="222" t="s">
        <v>238</v>
      </c>
      <c r="E161" s="35"/>
      <c r="F161" s="253" t="s">
        <v>263</v>
      </c>
      <c r="G161" s="35"/>
      <c r="H161" s="35"/>
      <c r="I161" s="121"/>
      <c r="J161" s="35"/>
      <c r="K161" s="35"/>
      <c r="L161" s="38"/>
      <c r="M161" s="254"/>
      <c r="N161" s="255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238</v>
      </c>
      <c r="AU161" s="16" t="s">
        <v>83</v>
      </c>
    </row>
    <row r="162" spans="1:65" s="13" customFormat="1" ht="11.25">
      <c r="B162" s="220"/>
      <c r="C162" s="221"/>
      <c r="D162" s="222" t="s">
        <v>156</v>
      </c>
      <c r="E162" s="223" t="s">
        <v>1</v>
      </c>
      <c r="F162" s="224" t="s">
        <v>672</v>
      </c>
      <c r="G162" s="221"/>
      <c r="H162" s="225">
        <v>32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83</v>
      </c>
      <c r="AV162" s="13" t="s">
        <v>83</v>
      </c>
      <c r="AW162" s="13" t="s">
        <v>31</v>
      </c>
      <c r="AX162" s="13" t="s">
        <v>81</v>
      </c>
      <c r="AY162" s="231" t="s">
        <v>139</v>
      </c>
    </row>
    <row r="163" spans="1:65" s="2" customFormat="1" ht="21.75" customHeight="1">
      <c r="A163" s="33"/>
      <c r="B163" s="34"/>
      <c r="C163" s="243" t="s">
        <v>202</v>
      </c>
      <c r="D163" s="243" t="s">
        <v>218</v>
      </c>
      <c r="E163" s="244" t="s">
        <v>266</v>
      </c>
      <c r="F163" s="245" t="s">
        <v>267</v>
      </c>
      <c r="G163" s="246" t="s">
        <v>221</v>
      </c>
      <c r="H163" s="247">
        <v>0.1</v>
      </c>
      <c r="I163" s="248"/>
      <c r="J163" s="249">
        <f>ROUND(I163*H163,2)</f>
        <v>0</v>
      </c>
      <c r="K163" s="245" t="s">
        <v>145</v>
      </c>
      <c r="L163" s="250"/>
      <c r="M163" s="251" t="s">
        <v>1</v>
      </c>
      <c r="N163" s="252" t="s">
        <v>39</v>
      </c>
      <c r="O163" s="70"/>
      <c r="P163" s="216">
        <f>O163*H163</f>
        <v>0</v>
      </c>
      <c r="Q163" s="216">
        <v>1</v>
      </c>
      <c r="R163" s="216">
        <f>Q163*H163</f>
        <v>0.1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182</v>
      </c>
      <c r="AT163" s="218" t="s">
        <v>218</v>
      </c>
      <c r="AU163" s="218" t="s">
        <v>83</v>
      </c>
      <c r="AY163" s="16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81</v>
      </c>
      <c r="BK163" s="219">
        <f>ROUND(I163*H163,2)</f>
        <v>0</v>
      </c>
      <c r="BL163" s="16" t="s">
        <v>146</v>
      </c>
      <c r="BM163" s="218" t="s">
        <v>673</v>
      </c>
    </row>
    <row r="164" spans="1:65" s="2" customFormat="1" ht="19.5">
      <c r="A164" s="33"/>
      <c r="B164" s="34"/>
      <c r="C164" s="35"/>
      <c r="D164" s="222" t="s">
        <v>238</v>
      </c>
      <c r="E164" s="35"/>
      <c r="F164" s="253" t="s">
        <v>269</v>
      </c>
      <c r="G164" s="35"/>
      <c r="H164" s="35"/>
      <c r="I164" s="121"/>
      <c r="J164" s="35"/>
      <c r="K164" s="35"/>
      <c r="L164" s="38"/>
      <c r="M164" s="254"/>
      <c r="N164" s="255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238</v>
      </c>
      <c r="AU164" s="16" t="s">
        <v>83</v>
      </c>
    </row>
    <row r="165" spans="1:65" s="13" customFormat="1" ht="11.25">
      <c r="B165" s="220"/>
      <c r="C165" s="221"/>
      <c r="D165" s="222" t="s">
        <v>156</v>
      </c>
      <c r="E165" s="223" t="s">
        <v>1</v>
      </c>
      <c r="F165" s="224" t="s">
        <v>270</v>
      </c>
      <c r="G165" s="221"/>
      <c r="H165" s="225">
        <v>0.1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83</v>
      </c>
      <c r="AV165" s="13" t="s">
        <v>83</v>
      </c>
      <c r="AW165" s="13" t="s">
        <v>31</v>
      </c>
      <c r="AX165" s="13" t="s">
        <v>81</v>
      </c>
      <c r="AY165" s="231" t="s">
        <v>139</v>
      </c>
    </row>
    <row r="166" spans="1:65" s="2" customFormat="1" ht="16.5" customHeight="1">
      <c r="A166" s="33"/>
      <c r="B166" s="34"/>
      <c r="C166" s="207" t="s">
        <v>210</v>
      </c>
      <c r="D166" s="207" t="s">
        <v>141</v>
      </c>
      <c r="E166" s="208" t="s">
        <v>272</v>
      </c>
      <c r="F166" s="209" t="s">
        <v>273</v>
      </c>
      <c r="G166" s="210" t="s">
        <v>169</v>
      </c>
      <c r="H166" s="211">
        <v>6.1440000000000001</v>
      </c>
      <c r="I166" s="212"/>
      <c r="J166" s="213">
        <f>ROUND(I166*H166,2)</f>
        <v>0</v>
      </c>
      <c r="K166" s="209" t="s">
        <v>145</v>
      </c>
      <c r="L166" s="38"/>
      <c r="M166" s="214" t="s">
        <v>1</v>
      </c>
      <c r="N166" s="215" t="s">
        <v>39</v>
      </c>
      <c r="O166" s="70"/>
      <c r="P166" s="216">
        <f>O166*H166</f>
        <v>0</v>
      </c>
      <c r="Q166" s="216">
        <v>2.4778600000000002</v>
      </c>
      <c r="R166" s="216">
        <f>Q166*H166</f>
        <v>15.223971840000001</v>
      </c>
      <c r="S166" s="216">
        <v>0</v>
      </c>
      <c r="T166" s="21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8" t="s">
        <v>146</v>
      </c>
      <c r="AT166" s="218" t="s">
        <v>141</v>
      </c>
      <c r="AU166" s="218" t="s">
        <v>83</v>
      </c>
      <c r="AY166" s="16" t="s">
        <v>139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81</v>
      </c>
      <c r="BK166" s="219">
        <f>ROUND(I166*H166,2)</f>
        <v>0</v>
      </c>
      <c r="BL166" s="16" t="s">
        <v>146</v>
      </c>
      <c r="BM166" s="218" t="s">
        <v>674</v>
      </c>
    </row>
    <row r="167" spans="1:65" s="2" customFormat="1" ht="19.5">
      <c r="A167" s="33"/>
      <c r="B167" s="34"/>
      <c r="C167" s="35"/>
      <c r="D167" s="222" t="s">
        <v>238</v>
      </c>
      <c r="E167" s="35"/>
      <c r="F167" s="253" t="s">
        <v>275</v>
      </c>
      <c r="G167" s="35"/>
      <c r="H167" s="35"/>
      <c r="I167" s="121"/>
      <c r="J167" s="35"/>
      <c r="K167" s="35"/>
      <c r="L167" s="38"/>
      <c r="M167" s="254"/>
      <c r="N167" s="255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238</v>
      </c>
      <c r="AU167" s="16" t="s">
        <v>83</v>
      </c>
    </row>
    <row r="168" spans="1:65" s="13" customFormat="1" ht="11.25">
      <c r="B168" s="220"/>
      <c r="C168" s="221"/>
      <c r="D168" s="222" t="s">
        <v>156</v>
      </c>
      <c r="E168" s="223" t="s">
        <v>1</v>
      </c>
      <c r="F168" s="224" t="s">
        <v>675</v>
      </c>
      <c r="G168" s="221"/>
      <c r="H168" s="225">
        <v>5.12</v>
      </c>
      <c r="I168" s="226"/>
      <c r="J168" s="221"/>
      <c r="K168" s="221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83</v>
      </c>
      <c r="AV168" s="13" t="s">
        <v>83</v>
      </c>
      <c r="AW168" s="13" t="s">
        <v>31</v>
      </c>
      <c r="AX168" s="13" t="s">
        <v>81</v>
      </c>
      <c r="AY168" s="231" t="s">
        <v>139</v>
      </c>
    </row>
    <row r="169" spans="1:65" s="13" customFormat="1" ht="11.25">
      <c r="B169" s="220"/>
      <c r="C169" s="221"/>
      <c r="D169" s="222" t="s">
        <v>156</v>
      </c>
      <c r="E169" s="221"/>
      <c r="F169" s="224" t="s">
        <v>676</v>
      </c>
      <c r="G169" s="221"/>
      <c r="H169" s="225">
        <v>6.1440000000000001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83</v>
      </c>
      <c r="AV169" s="13" t="s">
        <v>83</v>
      </c>
      <c r="AW169" s="13" t="s">
        <v>4</v>
      </c>
      <c r="AX169" s="13" t="s">
        <v>81</v>
      </c>
      <c r="AY169" s="231" t="s">
        <v>139</v>
      </c>
    </row>
    <row r="170" spans="1:65" s="2" customFormat="1" ht="16.5" customHeight="1">
      <c r="A170" s="33"/>
      <c r="B170" s="34"/>
      <c r="C170" s="207" t="s">
        <v>8</v>
      </c>
      <c r="D170" s="207" t="s">
        <v>141</v>
      </c>
      <c r="E170" s="208" t="s">
        <v>279</v>
      </c>
      <c r="F170" s="209" t="s">
        <v>280</v>
      </c>
      <c r="G170" s="210" t="s">
        <v>144</v>
      </c>
      <c r="H170" s="211">
        <v>18</v>
      </c>
      <c r="I170" s="212"/>
      <c r="J170" s="213">
        <f>ROUND(I170*H170,2)</f>
        <v>0</v>
      </c>
      <c r="K170" s="209" t="s">
        <v>145</v>
      </c>
      <c r="L170" s="38"/>
      <c r="M170" s="214" t="s">
        <v>1</v>
      </c>
      <c r="N170" s="215" t="s">
        <v>39</v>
      </c>
      <c r="O170" s="70"/>
      <c r="P170" s="216">
        <f>O170*H170</f>
        <v>0</v>
      </c>
      <c r="Q170" s="216">
        <v>4.1744200000000002E-2</v>
      </c>
      <c r="R170" s="216">
        <f>Q170*H170</f>
        <v>0.75139560000000005</v>
      </c>
      <c r="S170" s="216">
        <v>0</v>
      </c>
      <c r="T170" s="21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8" t="s">
        <v>146</v>
      </c>
      <c r="AT170" s="218" t="s">
        <v>141</v>
      </c>
      <c r="AU170" s="218" t="s">
        <v>83</v>
      </c>
      <c r="AY170" s="16" t="s">
        <v>139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81</v>
      </c>
      <c r="BK170" s="219">
        <f>ROUND(I170*H170,2)</f>
        <v>0</v>
      </c>
      <c r="BL170" s="16" t="s">
        <v>146</v>
      </c>
      <c r="BM170" s="218" t="s">
        <v>677</v>
      </c>
    </row>
    <row r="171" spans="1:65" s="13" customFormat="1" ht="11.25">
      <c r="B171" s="220"/>
      <c r="C171" s="221"/>
      <c r="D171" s="222" t="s">
        <v>156</v>
      </c>
      <c r="E171" s="223" t="s">
        <v>1</v>
      </c>
      <c r="F171" s="224" t="s">
        <v>678</v>
      </c>
      <c r="G171" s="221"/>
      <c r="H171" s="225">
        <v>18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83</v>
      </c>
      <c r="AV171" s="13" t="s">
        <v>83</v>
      </c>
      <c r="AW171" s="13" t="s">
        <v>31</v>
      </c>
      <c r="AX171" s="13" t="s">
        <v>81</v>
      </c>
      <c r="AY171" s="231" t="s">
        <v>139</v>
      </c>
    </row>
    <row r="172" spans="1:65" s="2" customFormat="1" ht="16.5" customHeight="1">
      <c r="A172" s="33"/>
      <c r="B172" s="34"/>
      <c r="C172" s="207" t="s">
        <v>217</v>
      </c>
      <c r="D172" s="207" t="s">
        <v>141</v>
      </c>
      <c r="E172" s="208" t="s">
        <v>284</v>
      </c>
      <c r="F172" s="209" t="s">
        <v>285</v>
      </c>
      <c r="G172" s="210" t="s">
        <v>144</v>
      </c>
      <c r="H172" s="211">
        <v>18</v>
      </c>
      <c r="I172" s="212"/>
      <c r="J172" s="213">
        <f>ROUND(I172*H172,2)</f>
        <v>0</v>
      </c>
      <c r="K172" s="209" t="s">
        <v>145</v>
      </c>
      <c r="L172" s="38"/>
      <c r="M172" s="214" t="s">
        <v>1</v>
      </c>
      <c r="N172" s="215" t="s">
        <v>39</v>
      </c>
      <c r="O172" s="70"/>
      <c r="P172" s="216">
        <f>O172*H172</f>
        <v>0</v>
      </c>
      <c r="Q172" s="216">
        <v>1.5E-5</v>
      </c>
      <c r="R172" s="216">
        <f>Q172*H172</f>
        <v>2.7E-4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146</v>
      </c>
      <c r="AT172" s="218" t="s">
        <v>141</v>
      </c>
      <c r="AU172" s="218" t="s">
        <v>83</v>
      </c>
      <c r="AY172" s="16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81</v>
      </c>
      <c r="BK172" s="219">
        <f>ROUND(I172*H172,2)</f>
        <v>0</v>
      </c>
      <c r="BL172" s="16" t="s">
        <v>146</v>
      </c>
      <c r="BM172" s="218" t="s">
        <v>679</v>
      </c>
    </row>
    <row r="173" spans="1:65" s="2" customFormat="1" ht="16.5" customHeight="1">
      <c r="A173" s="33"/>
      <c r="B173" s="34"/>
      <c r="C173" s="207" t="s">
        <v>224</v>
      </c>
      <c r="D173" s="207" t="s">
        <v>141</v>
      </c>
      <c r="E173" s="208" t="s">
        <v>288</v>
      </c>
      <c r="F173" s="209" t="s">
        <v>289</v>
      </c>
      <c r="G173" s="210" t="s">
        <v>221</v>
      </c>
      <c r="H173" s="211">
        <v>0.92200000000000004</v>
      </c>
      <c r="I173" s="212"/>
      <c r="J173" s="213">
        <f>ROUND(I173*H173,2)</f>
        <v>0</v>
      </c>
      <c r="K173" s="209" t="s">
        <v>145</v>
      </c>
      <c r="L173" s="38"/>
      <c r="M173" s="214" t="s">
        <v>1</v>
      </c>
      <c r="N173" s="215" t="s">
        <v>39</v>
      </c>
      <c r="O173" s="70"/>
      <c r="P173" s="216">
        <f>O173*H173</f>
        <v>0</v>
      </c>
      <c r="Q173" s="216">
        <v>1.0487652000000001</v>
      </c>
      <c r="R173" s="216">
        <f>Q173*H173</f>
        <v>0.96696151440000011</v>
      </c>
      <c r="S173" s="216">
        <v>0</v>
      </c>
      <c r="T173" s="21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146</v>
      </c>
      <c r="AT173" s="218" t="s">
        <v>141</v>
      </c>
      <c r="AU173" s="218" t="s">
        <v>83</v>
      </c>
      <c r="AY173" s="16" t="s">
        <v>139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81</v>
      </c>
      <c r="BK173" s="219">
        <f>ROUND(I173*H173,2)</f>
        <v>0</v>
      </c>
      <c r="BL173" s="16" t="s">
        <v>146</v>
      </c>
      <c r="BM173" s="218" t="s">
        <v>680</v>
      </c>
    </row>
    <row r="174" spans="1:65" s="13" customFormat="1" ht="11.25">
      <c r="B174" s="220"/>
      <c r="C174" s="221"/>
      <c r="D174" s="222" t="s">
        <v>156</v>
      </c>
      <c r="E174" s="223" t="s">
        <v>1</v>
      </c>
      <c r="F174" s="224" t="s">
        <v>681</v>
      </c>
      <c r="G174" s="221"/>
      <c r="H174" s="225">
        <v>0.92200000000000004</v>
      </c>
      <c r="I174" s="226"/>
      <c r="J174" s="221"/>
      <c r="K174" s="221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156</v>
      </c>
      <c r="AU174" s="231" t="s">
        <v>83</v>
      </c>
      <c r="AV174" s="13" t="s">
        <v>83</v>
      </c>
      <c r="AW174" s="13" t="s">
        <v>31</v>
      </c>
      <c r="AX174" s="13" t="s">
        <v>81</v>
      </c>
      <c r="AY174" s="231" t="s">
        <v>139</v>
      </c>
    </row>
    <row r="175" spans="1:65" s="2" customFormat="1" ht="16.5" customHeight="1">
      <c r="A175" s="33"/>
      <c r="B175" s="34"/>
      <c r="C175" s="207" t="s">
        <v>229</v>
      </c>
      <c r="D175" s="207" t="s">
        <v>141</v>
      </c>
      <c r="E175" s="208" t="s">
        <v>293</v>
      </c>
      <c r="F175" s="209" t="s">
        <v>294</v>
      </c>
      <c r="G175" s="210" t="s">
        <v>169</v>
      </c>
      <c r="H175" s="211">
        <v>2</v>
      </c>
      <c r="I175" s="212"/>
      <c r="J175" s="213">
        <f>ROUND(I175*H175,2)</f>
        <v>0</v>
      </c>
      <c r="K175" s="209" t="s">
        <v>145</v>
      </c>
      <c r="L175" s="38"/>
      <c r="M175" s="214" t="s">
        <v>1</v>
      </c>
      <c r="N175" s="215" t="s">
        <v>39</v>
      </c>
      <c r="O175" s="70"/>
      <c r="P175" s="216">
        <f>O175*H175</f>
        <v>0</v>
      </c>
      <c r="Q175" s="216">
        <v>0.129519</v>
      </c>
      <c r="R175" s="216">
        <f>Q175*H175</f>
        <v>0.25903799999999999</v>
      </c>
      <c r="S175" s="216">
        <v>0</v>
      </c>
      <c r="T175" s="21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146</v>
      </c>
      <c r="AT175" s="218" t="s">
        <v>141</v>
      </c>
      <c r="AU175" s="218" t="s">
        <v>83</v>
      </c>
      <c r="AY175" s="16" t="s">
        <v>139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81</v>
      </c>
      <c r="BK175" s="219">
        <f>ROUND(I175*H175,2)</f>
        <v>0</v>
      </c>
      <c r="BL175" s="16" t="s">
        <v>146</v>
      </c>
      <c r="BM175" s="218" t="s">
        <v>682</v>
      </c>
    </row>
    <row r="176" spans="1:65" s="2" customFormat="1" ht="19.5">
      <c r="A176" s="33"/>
      <c r="B176" s="34"/>
      <c r="C176" s="35"/>
      <c r="D176" s="222" t="s">
        <v>238</v>
      </c>
      <c r="E176" s="35"/>
      <c r="F176" s="253" t="s">
        <v>296</v>
      </c>
      <c r="G176" s="35"/>
      <c r="H176" s="35"/>
      <c r="I176" s="121"/>
      <c r="J176" s="35"/>
      <c r="K176" s="35"/>
      <c r="L176" s="38"/>
      <c r="M176" s="254"/>
      <c r="N176" s="255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238</v>
      </c>
      <c r="AU176" s="16" t="s">
        <v>83</v>
      </c>
    </row>
    <row r="177" spans="1:65" s="2" customFormat="1" ht="21.75" customHeight="1">
      <c r="A177" s="33"/>
      <c r="B177" s="34"/>
      <c r="C177" s="207" t="s">
        <v>234</v>
      </c>
      <c r="D177" s="207" t="s">
        <v>141</v>
      </c>
      <c r="E177" s="208" t="s">
        <v>298</v>
      </c>
      <c r="F177" s="209" t="s">
        <v>299</v>
      </c>
      <c r="G177" s="210" t="s">
        <v>169</v>
      </c>
      <c r="H177" s="211">
        <v>2</v>
      </c>
      <c r="I177" s="212"/>
      <c r="J177" s="213">
        <f>ROUND(I177*H177,2)</f>
        <v>0</v>
      </c>
      <c r="K177" s="209" t="s">
        <v>145</v>
      </c>
      <c r="L177" s="38"/>
      <c r="M177" s="214" t="s">
        <v>1</v>
      </c>
      <c r="N177" s="215" t="s">
        <v>39</v>
      </c>
      <c r="O177" s="70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146</v>
      </c>
      <c r="AT177" s="218" t="s">
        <v>141</v>
      </c>
      <c r="AU177" s="218" t="s">
        <v>83</v>
      </c>
      <c r="AY177" s="16" t="s">
        <v>139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81</v>
      </c>
      <c r="BK177" s="219">
        <f>ROUND(I177*H177,2)</f>
        <v>0</v>
      </c>
      <c r="BL177" s="16" t="s">
        <v>146</v>
      </c>
      <c r="BM177" s="218" t="s">
        <v>683</v>
      </c>
    </row>
    <row r="178" spans="1:65" s="12" customFormat="1" ht="22.9" customHeight="1">
      <c r="B178" s="191"/>
      <c r="C178" s="192"/>
      <c r="D178" s="193" t="s">
        <v>73</v>
      </c>
      <c r="E178" s="205" t="s">
        <v>146</v>
      </c>
      <c r="F178" s="205" t="s">
        <v>301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SUM(P179:P183)</f>
        <v>0</v>
      </c>
      <c r="Q178" s="199"/>
      <c r="R178" s="200">
        <f>SUM(R179:R183)</f>
        <v>6.4524672000000005E-2</v>
      </c>
      <c r="S178" s="199"/>
      <c r="T178" s="201">
        <f>SUM(T179:T183)</f>
        <v>0</v>
      </c>
      <c r="AR178" s="202" t="s">
        <v>81</v>
      </c>
      <c r="AT178" s="203" t="s">
        <v>73</v>
      </c>
      <c r="AU178" s="203" t="s">
        <v>81</v>
      </c>
      <c r="AY178" s="202" t="s">
        <v>139</v>
      </c>
      <c r="BK178" s="204">
        <f>SUM(BK179:BK183)</f>
        <v>0</v>
      </c>
    </row>
    <row r="179" spans="1:65" s="2" customFormat="1" ht="21.75" customHeight="1">
      <c r="A179" s="33"/>
      <c r="B179" s="34"/>
      <c r="C179" s="207" t="s">
        <v>242</v>
      </c>
      <c r="D179" s="207" t="s">
        <v>141</v>
      </c>
      <c r="E179" s="208" t="s">
        <v>303</v>
      </c>
      <c r="F179" s="209" t="s">
        <v>304</v>
      </c>
      <c r="G179" s="210" t="s">
        <v>144</v>
      </c>
      <c r="H179" s="211">
        <v>1.44</v>
      </c>
      <c r="I179" s="212"/>
      <c r="J179" s="213">
        <f>ROUND(I179*H179,2)</f>
        <v>0</v>
      </c>
      <c r="K179" s="209" t="s">
        <v>145</v>
      </c>
      <c r="L179" s="38"/>
      <c r="M179" s="214" t="s">
        <v>1</v>
      </c>
      <c r="N179" s="215" t="s">
        <v>39</v>
      </c>
      <c r="O179" s="70"/>
      <c r="P179" s="216">
        <f>O179*H179</f>
        <v>0</v>
      </c>
      <c r="Q179" s="216">
        <v>1.45328E-2</v>
      </c>
      <c r="R179" s="216">
        <f>Q179*H179</f>
        <v>2.0927232E-2</v>
      </c>
      <c r="S179" s="216">
        <v>0</v>
      </c>
      <c r="T179" s="21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146</v>
      </c>
      <c r="AT179" s="218" t="s">
        <v>141</v>
      </c>
      <c r="AU179" s="218" t="s">
        <v>83</v>
      </c>
      <c r="AY179" s="16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81</v>
      </c>
      <c r="BK179" s="219">
        <f>ROUND(I179*H179,2)</f>
        <v>0</v>
      </c>
      <c r="BL179" s="16" t="s">
        <v>146</v>
      </c>
      <c r="BM179" s="218" t="s">
        <v>684</v>
      </c>
    </row>
    <row r="180" spans="1:65" s="2" customFormat="1" ht="19.5">
      <c r="A180" s="33"/>
      <c r="B180" s="34"/>
      <c r="C180" s="35"/>
      <c r="D180" s="222" t="s">
        <v>238</v>
      </c>
      <c r="E180" s="35"/>
      <c r="F180" s="253" t="s">
        <v>306</v>
      </c>
      <c r="G180" s="35"/>
      <c r="H180" s="35"/>
      <c r="I180" s="121"/>
      <c r="J180" s="35"/>
      <c r="K180" s="35"/>
      <c r="L180" s="38"/>
      <c r="M180" s="254"/>
      <c r="N180" s="255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238</v>
      </c>
      <c r="AU180" s="16" t="s">
        <v>83</v>
      </c>
    </row>
    <row r="181" spans="1:65" s="13" customFormat="1" ht="11.25">
      <c r="B181" s="220"/>
      <c r="C181" s="221"/>
      <c r="D181" s="222" t="s">
        <v>156</v>
      </c>
      <c r="E181" s="223" t="s">
        <v>1</v>
      </c>
      <c r="F181" s="224" t="s">
        <v>307</v>
      </c>
      <c r="G181" s="221"/>
      <c r="H181" s="225">
        <v>1.44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156</v>
      </c>
      <c r="AU181" s="231" t="s">
        <v>83</v>
      </c>
      <c r="AV181" s="13" t="s">
        <v>83</v>
      </c>
      <c r="AW181" s="13" t="s">
        <v>31</v>
      </c>
      <c r="AX181" s="13" t="s">
        <v>81</v>
      </c>
      <c r="AY181" s="231" t="s">
        <v>139</v>
      </c>
    </row>
    <row r="182" spans="1:65" s="2" customFormat="1" ht="21.75" customHeight="1">
      <c r="A182" s="33"/>
      <c r="B182" s="34"/>
      <c r="C182" s="207" t="s">
        <v>7</v>
      </c>
      <c r="D182" s="207" t="s">
        <v>141</v>
      </c>
      <c r="E182" s="208" t="s">
        <v>309</v>
      </c>
      <c r="F182" s="209" t="s">
        <v>310</v>
      </c>
      <c r="G182" s="210" t="s">
        <v>144</v>
      </c>
      <c r="H182" s="211">
        <v>2.88</v>
      </c>
      <c r="I182" s="212"/>
      <c r="J182" s="213">
        <f>ROUND(I182*H182,2)</f>
        <v>0</v>
      </c>
      <c r="K182" s="209" t="s">
        <v>145</v>
      </c>
      <c r="L182" s="38"/>
      <c r="M182" s="214" t="s">
        <v>1</v>
      </c>
      <c r="N182" s="215" t="s">
        <v>39</v>
      </c>
      <c r="O182" s="70"/>
      <c r="P182" s="216">
        <f>O182*H182</f>
        <v>0</v>
      </c>
      <c r="Q182" s="216">
        <v>1.5138E-2</v>
      </c>
      <c r="R182" s="216">
        <f>Q182*H182</f>
        <v>4.3597440000000001E-2</v>
      </c>
      <c r="S182" s="216">
        <v>0</v>
      </c>
      <c r="T182" s="21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8" t="s">
        <v>146</v>
      </c>
      <c r="AT182" s="218" t="s">
        <v>141</v>
      </c>
      <c r="AU182" s="218" t="s">
        <v>83</v>
      </c>
      <c r="AY182" s="16" t="s">
        <v>139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81</v>
      </c>
      <c r="BK182" s="219">
        <f>ROUND(I182*H182,2)</f>
        <v>0</v>
      </c>
      <c r="BL182" s="16" t="s">
        <v>146</v>
      </c>
      <c r="BM182" s="218" t="s">
        <v>685</v>
      </c>
    </row>
    <row r="183" spans="1:65" s="13" customFormat="1" ht="11.25">
      <c r="B183" s="220"/>
      <c r="C183" s="221"/>
      <c r="D183" s="222" t="s">
        <v>156</v>
      </c>
      <c r="E183" s="221"/>
      <c r="F183" s="224" t="s">
        <v>312</v>
      </c>
      <c r="G183" s="221"/>
      <c r="H183" s="225">
        <v>2.88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83</v>
      </c>
      <c r="AV183" s="13" t="s">
        <v>83</v>
      </c>
      <c r="AW183" s="13" t="s">
        <v>4</v>
      </c>
      <c r="AX183" s="13" t="s">
        <v>81</v>
      </c>
      <c r="AY183" s="231" t="s">
        <v>139</v>
      </c>
    </row>
    <row r="184" spans="1:65" s="12" customFormat="1" ht="22.9" customHeight="1">
      <c r="B184" s="191"/>
      <c r="C184" s="192"/>
      <c r="D184" s="193" t="s">
        <v>73</v>
      </c>
      <c r="E184" s="205" t="s">
        <v>186</v>
      </c>
      <c r="F184" s="205" t="s">
        <v>334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SUM(P185:P233)</f>
        <v>0</v>
      </c>
      <c r="Q184" s="199"/>
      <c r="R184" s="200">
        <f>SUM(R185:R233)</f>
        <v>34.288476860000003</v>
      </c>
      <c r="S184" s="199"/>
      <c r="T184" s="201">
        <f>SUM(T185:T233)</f>
        <v>58.357573500000001</v>
      </c>
      <c r="AR184" s="202" t="s">
        <v>81</v>
      </c>
      <c r="AT184" s="203" t="s">
        <v>73</v>
      </c>
      <c r="AU184" s="203" t="s">
        <v>81</v>
      </c>
      <c r="AY184" s="202" t="s">
        <v>139</v>
      </c>
      <c r="BK184" s="204">
        <f>SUM(BK185:BK233)</f>
        <v>0</v>
      </c>
    </row>
    <row r="185" spans="1:65" s="2" customFormat="1" ht="16.5" customHeight="1">
      <c r="A185" s="33"/>
      <c r="B185" s="34"/>
      <c r="C185" s="207" t="s">
        <v>252</v>
      </c>
      <c r="D185" s="207" t="s">
        <v>141</v>
      </c>
      <c r="E185" s="208" t="s">
        <v>341</v>
      </c>
      <c r="F185" s="209" t="s">
        <v>342</v>
      </c>
      <c r="G185" s="210" t="s">
        <v>164</v>
      </c>
      <c r="H185" s="211">
        <v>16</v>
      </c>
      <c r="I185" s="212"/>
      <c r="J185" s="213">
        <f>ROUND(I185*H185,2)</f>
        <v>0</v>
      </c>
      <c r="K185" s="209" t="s">
        <v>145</v>
      </c>
      <c r="L185" s="38"/>
      <c r="M185" s="214" t="s">
        <v>1</v>
      </c>
      <c r="N185" s="215" t="s">
        <v>39</v>
      </c>
      <c r="O185" s="70"/>
      <c r="P185" s="216">
        <f>O185*H185</f>
        <v>0</v>
      </c>
      <c r="Q185" s="216">
        <v>1.17E-3</v>
      </c>
      <c r="R185" s="216">
        <f>Q185*H185</f>
        <v>1.8720000000000001E-2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146</v>
      </c>
      <c r="AT185" s="218" t="s">
        <v>141</v>
      </c>
      <c r="AU185" s="218" t="s">
        <v>83</v>
      </c>
      <c r="AY185" s="16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81</v>
      </c>
      <c r="BK185" s="219">
        <f>ROUND(I185*H185,2)</f>
        <v>0</v>
      </c>
      <c r="BL185" s="16" t="s">
        <v>146</v>
      </c>
      <c r="BM185" s="218" t="s">
        <v>686</v>
      </c>
    </row>
    <row r="186" spans="1:65" s="13" customFormat="1" ht="11.25">
      <c r="B186" s="220"/>
      <c r="C186" s="221"/>
      <c r="D186" s="222" t="s">
        <v>156</v>
      </c>
      <c r="E186" s="223" t="s">
        <v>1</v>
      </c>
      <c r="F186" s="224" t="s">
        <v>687</v>
      </c>
      <c r="G186" s="221"/>
      <c r="H186" s="225">
        <v>16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83</v>
      </c>
      <c r="AV186" s="13" t="s">
        <v>83</v>
      </c>
      <c r="AW186" s="13" t="s">
        <v>31</v>
      </c>
      <c r="AX186" s="13" t="s">
        <v>81</v>
      </c>
      <c r="AY186" s="231" t="s">
        <v>139</v>
      </c>
    </row>
    <row r="187" spans="1:65" s="2" customFormat="1" ht="16.5" customHeight="1">
      <c r="A187" s="33"/>
      <c r="B187" s="34"/>
      <c r="C187" s="207" t="s">
        <v>259</v>
      </c>
      <c r="D187" s="207" t="s">
        <v>141</v>
      </c>
      <c r="E187" s="208" t="s">
        <v>346</v>
      </c>
      <c r="F187" s="209" t="s">
        <v>347</v>
      </c>
      <c r="G187" s="210" t="s">
        <v>164</v>
      </c>
      <c r="H187" s="211">
        <v>16</v>
      </c>
      <c r="I187" s="212"/>
      <c r="J187" s="213">
        <f>ROUND(I187*H187,2)</f>
        <v>0</v>
      </c>
      <c r="K187" s="209" t="s">
        <v>145</v>
      </c>
      <c r="L187" s="38"/>
      <c r="M187" s="214" t="s">
        <v>1</v>
      </c>
      <c r="N187" s="215" t="s">
        <v>39</v>
      </c>
      <c r="O187" s="70"/>
      <c r="P187" s="216">
        <f>O187*H187</f>
        <v>0</v>
      </c>
      <c r="Q187" s="216">
        <v>5.8049999999999996E-4</v>
      </c>
      <c r="R187" s="216">
        <f>Q187*H187</f>
        <v>9.2879999999999994E-3</v>
      </c>
      <c r="S187" s="216">
        <v>0</v>
      </c>
      <c r="T187" s="21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146</v>
      </c>
      <c r="AT187" s="218" t="s">
        <v>141</v>
      </c>
      <c r="AU187" s="218" t="s">
        <v>83</v>
      </c>
      <c r="AY187" s="16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81</v>
      </c>
      <c r="BK187" s="219">
        <f>ROUND(I187*H187,2)</f>
        <v>0</v>
      </c>
      <c r="BL187" s="16" t="s">
        <v>146</v>
      </c>
      <c r="BM187" s="218" t="s">
        <v>688</v>
      </c>
    </row>
    <row r="188" spans="1:65" s="2" customFormat="1" ht="21.75" customHeight="1">
      <c r="A188" s="33"/>
      <c r="B188" s="34"/>
      <c r="C188" s="243" t="s">
        <v>265</v>
      </c>
      <c r="D188" s="243" t="s">
        <v>218</v>
      </c>
      <c r="E188" s="244" t="s">
        <v>350</v>
      </c>
      <c r="F188" s="245" t="s">
        <v>351</v>
      </c>
      <c r="G188" s="246" t="s">
        <v>221</v>
      </c>
      <c r="H188" s="247">
        <v>0.14699999999999999</v>
      </c>
      <c r="I188" s="248"/>
      <c r="J188" s="249">
        <f>ROUND(I188*H188,2)</f>
        <v>0</v>
      </c>
      <c r="K188" s="245" t="s">
        <v>145</v>
      </c>
      <c r="L188" s="250"/>
      <c r="M188" s="251" t="s">
        <v>1</v>
      </c>
      <c r="N188" s="252" t="s">
        <v>39</v>
      </c>
      <c r="O188" s="70"/>
      <c r="P188" s="216">
        <f>O188*H188</f>
        <v>0</v>
      </c>
      <c r="Q188" s="216">
        <v>1</v>
      </c>
      <c r="R188" s="216">
        <f>Q188*H188</f>
        <v>0.14699999999999999</v>
      </c>
      <c r="S188" s="216">
        <v>0</v>
      </c>
      <c r="T188" s="21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8" t="s">
        <v>182</v>
      </c>
      <c r="AT188" s="218" t="s">
        <v>218</v>
      </c>
      <c r="AU188" s="218" t="s">
        <v>83</v>
      </c>
      <c r="AY188" s="16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81</v>
      </c>
      <c r="BK188" s="219">
        <f>ROUND(I188*H188,2)</f>
        <v>0</v>
      </c>
      <c r="BL188" s="16" t="s">
        <v>146</v>
      </c>
      <c r="BM188" s="218" t="s">
        <v>689</v>
      </c>
    </row>
    <row r="189" spans="1:65" s="2" customFormat="1" ht="21.75" customHeight="1">
      <c r="A189" s="33"/>
      <c r="B189" s="34"/>
      <c r="C189" s="243" t="s">
        <v>271</v>
      </c>
      <c r="D189" s="243" t="s">
        <v>218</v>
      </c>
      <c r="E189" s="244" t="s">
        <v>355</v>
      </c>
      <c r="F189" s="245" t="s">
        <v>356</v>
      </c>
      <c r="G189" s="246" t="s">
        <v>221</v>
      </c>
      <c r="H189" s="247">
        <v>3.4000000000000002E-2</v>
      </c>
      <c r="I189" s="248"/>
      <c r="J189" s="249">
        <f>ROUND(I189*H189,2)</f>
        <v>0</v>
      </c>
      <c r="K189" s="245" t="s">
        <v>145</v>
      </c>
      <c r="L189" s="250"/>
      <c r="M189" s="251" t="s">
        <v>1</v>
      </c>
      <c r="N189" s="252" t="s">
        <v>39</v>
      </c>
      <c r="O189" s="70"/>
      <c r="P189" s="216">
        <f>O189*H189</f>
        <v>0</v>
      </c>
      <c r="Q189" s="216">
        <v>1</v>
      </c>
      <c r="R189" s="216">
        <f>Q189*H189</f>
        <v>3.4000000000000002E-2</v>
      </c>
      <c r="S189" s="216">
        <v>0</v>
      </c>
      <c r="T189" s="21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182</v>
      </c>
      <c r="AT189" s="218" t="s">
        <v>218</v>
      </c>
      <c r="AU189" s="218" t="s">
        <v>83</v>
      </c>
      <c r="AY189" s="16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81</v>
      </c>
      <c r="BK189" s="219">
        <f>ROUND(I189*H189,2)</f>
        <v>0</v>
      </c>
      <c r="BL189" s="16" t="s">
        <v>146</v>
      </c>
      <c r="BM189" s="218" t="s">
        <v>690</v>
      </c>
    </row>
    <row r="190" spans="1:65" s="2" customFormat="1" ht="19.5">
      <c r="A190" s="33"/>
      <c r="B190" s="34"/>
      <c r="C190" s="35"/>
      <c r="D190" s="222" t="s">
        <v>238</v>
      </c>
      <c r="E190" s="35"/>
      <c r="F190" s="253" t="s">
        <v>358</v>
      </c>
      <c r="G190" s="35"/>
      <c r="H190" s="35"/>
      <c r="I190" s="121"/>
      <c r="J190" s="35"/>
      <c r="K190" s="35"/>
      <c r="L190" s="38"/>
      <c r="M190" s="254"/>
      <c r="N190" s="255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238</v>
      </c>
      <c r="AU190" s="16" t="s">
        <v>83</v>
      </c>
    </row>
    <row r="191" spans="1:65" s="2" customFormat="1" ht="16.5" customHeight="1">
      <c r="A191" s="33"/>
      <c r="B191" s="34"/>
      <c r="C191" s="243" t="s">
        <v>278</v>
      </c>
      <c r="D191" s="243" t="s">
        <v>218</v>
      </c>
      <c r="E191" s="244" t="s">
        <v>360</v>
      </c>
      <c r="F191" s="245" t="s">
        <v>361</v>
      </c>
      <c r="G191" s="246" t="s">
        <v>221</v>
      </c>
      <c r="H191" s="247">
        <v>9.6000000000000002E-2</v>
      </c>
      <c r="I191" s="248"/>
      <c r="J191" s="249">
        <f>ROUND(I191*H191,2)</f>
        <v>0</v>
      </c>
      <c r="K191" s="245" t="s">
        <v>145</v>
      </c>
      <c r="L191" s="250"/>
      <c r="M191" s="251" t="s">
        <v>1</v>
      </c>
      <c r="N191" s="252" t="s">
        <v>39</v>
      </c>
      <c r="O191" s="70"/>
      <c r="P191" s="216">
        <f>O191*H191</f>
        <v>0</v>
      </c>
      <c r="Q191" s="216">
        <v>1</v>
      </c>
      <c r="R191" s="216">
        <f>Q191*H191</f>
        <v>9.6000000000000002E-2</v>
      </c>
      <c r="S191" s="216">
        <v>0</v>
      </c>
      <c r="T191" s="21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8" t="s">
        <v>182</v>
      </c>
      <c r="AT191" s="218" t="s">
        <v>218</v>
      </c>
      <c r="AU191" s="218" t="s">
        <v>83</v>
      </c>
      <c r="AY191" s="16" t="s">
        <v>139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81</v>
      </c>
      <c r="BK191" s="219">
        <f>ROUND(I191*H191,2)</f>
        <v>0</v>
      </c>
      <c r="BL191" s="16" t="s">
        <v>146</v>
      </c>
      <c r="BM191" s="218" t="s">
        <v>691</v>
      </c>
    </row>
    <row r="192" spans="1:65" s="2" customFormat="1" ht="19.5">
      <c r="A192" s="33"/>
      <c r="B192" s="34"/>
      <c r="C192" s="35"/>
      <c r="D192" s="222" t="s">
        <v>238</v>
      </c>
      <c r="E192" s="35"/>
      <c r="F192" s="253" t="s">
        <v>363</v>
      </c>
      <c r="G192" s="35"/>
      <c r="H192" s="35"/>
      <c r="I192" s="121"/>
      <c r="J192" s="35"/>
      <c r="K192" s="35"/>
      <c r="L192" s="38"/>
      <c r="M192" s="254"/>
      <c r="N192" s="255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238</v>
      </c>
      <c r="AU192" s="16" t="s">
        <v>83</v>
      </c>
    </row>
    <row r="193" spans="1:65" s="13" customFormat="1" ht="11.25">
      <c r="B193" s="220"/>
      <c r="C193" s="221"/>
      <c r="D193" s="222" t="s">
        <v>156</v>
      </c>
      <c r="E193" s="223" t="s">
        <v>1</v>
      </c>
      <c r="F193" s="224" t="s">
        <v>364</v>
      </c>
      <c r="G193" s="221"/>
      <c r="H193" s="225">
        <v>9.6000000000000002E-2</v>
      </c>
      <c r="I193" s="226"/>
      <c r="J193" s="221"/>
      <c r="K193" s="221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83</v>
      </c>
      <c r="AV193" s="13" t="s">
        <v>83</v>
      </c>
      <c r="AW193" s="13" t="s">
        <v>31</v>
      </c>
      <c r="AX193" s="13" t="s">
        <v>81</v>
      </c>
      <c r="AY193" s="231" t="s">
        <v>139</v>
      </c>
    </row>
    <row r="194" spans="1:65" s="2" customFormat="1" ht="21.75" customHeight="1">
      <c r="A194" s="33"/>
      <c r="B194" s="34"/>
      <c r="C194" s="207" t="s">
        <v>283</v>
      </c>
      <c r="D194" s="207" t="s">
        <v>141</v>
      </c>
      <c r="E194" s="208" t="s">
        <v>366</v>
      </c>
      <c r="F194" s="209" t="s">
        <v>367</v>
      </c>
      <c r="G194" s="210" t="s">
        <v>144</v>
      </c>
      <c r="H194" s="211">
        <v>360.24799999999999</v>
      </c>
      <c r="I194" s="212"/>
      <c r="J194" s="213">
        <f>ROUND(I194*H194,2)</f>
        <v>0</v>
      </c>
      <c r="K194" s="209" t="s">
        <v>145</v>
      </c>
      <c r="L194" s="38"/>
      <c r="M194" s="214" t="s">
        <v>1</v>
      </c>
      <c r="N194" s="215" t="s">
        <v>39</v>
      </c>
      <c r="O194" s="70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146</v>
      </c>
      <c r="AT194" s="218" t="s">
        <v>141</v>
      </c>
      <c r="AU194" s="218" t="s">
        <v>83</v>
      </c>
      <c r="AY194" s="16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81</v>
      </c>
      <c r="BK194" s="219">
        <f>ROUND(I194*H194,2)</f>
        <v>0</v>
      </c>
      <c r="BL194" s="16" t="s">
        <v>146</v>
      </c>
      <c r="BM194" s="218" t="s">
        <v>692</v>
      </c>
    </row>
    <row r="195" spans="1:65" s="13" customFormat="1" ht="11.25">
      <c r="B195" s="220"/>
      <c r="C195" s="221"/>
      <c r="D195" s="222" t="s">
        <v>156</v>
      </c>
      <c r="E195" s="223" t="s">
        <v>1</v>
      </c>
      <c r="F195" s="224" t="s">
        <v>693</v>
      </c>
      <c r="G195" s="221"/>
      <c r="H195" s="225">
        <v>135.648</v>
      </c>
      <c r="I195" s="226"/>
      <c r="J195" s="221"/>
      <c r="K195" s="221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83</v>
      </c>
      <c r="AV195" s="13" t="s">
        <v>83</v>
      </c>
      <c r="AW195" s="13" t="s">
        <v>31</v>
      </c>
      <c r="AX195" s="13" t="s">
        <v>74</v>
      </c>
      <c r="AY195" s="231" t="s">
        <v>139</v>
      </c>
    </row>
    <row r="196" spans="1:65" s="13" customFormat="1" ht="11.25">
      <c r="B196" s="220"/>
      <c r="C196" s="221"/>
      <c r="D196" s="222" t="s">
        <v>156</v>
      </c>
      <c r="E196" s="223" t="s">
        <v>1</v>
      </c>
      <c r="F196" s="224" t="s">
        <v>694</v>
      </c>
      <c r="G196" s="221"/>
      <c r="H196" s="225">
        <v>51.6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83</v>
      </c>
      <c r="AV196" s="13" t="s">
        <v>83</v>
      </c>
      <c r="AW196" s="13" t="s">
        <v>31</v>
      </c>
      <c r="AX196" s="13" t="s">
        <v>74</v>
      </c>
      <c r="AY196" s="231" t="s">
        <v>139</v>
      </c>
    </row>
    <row r="197" spans="1:65" s="13" customFormat="1" ht="11.25">
      <c r="B197" s="220"/>
      <c r="C197" s="221"/>
      <c r="D197" s="222" t="s">
        <v>156</v>
      </c>
      <c r="E197" s="223" t="s">
        <v>1</v>
      </c>
      <c r="F197" s="224" t="s">
        <v>695</v>
      </c>
      <c r="G197" s="221"/>
      <c r="H197" s="225">
        <v>51.6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156</v>
      </c>
      <c r="AU197" s="231" t="s">
        <v>83</v>
      </c>
      <c r="AV197" s="13" t="s">
        <v>83</v>
      </c>
      <c r="AW197" s="13" t="s">
        <v>31</v>
      </c>
      <c r="AX197" s="13" t="s">
        <v>74</v>
      </c>
      <c r="AY197" s="231" t="s">
        <v>139</v>
      </c>
    </row>
    <row r="198" spans="1:65" s="13" customFormat="1" ht="11.25">
      <c r="B198" s="220"/>
      <c r="C198" s="221"/>
      <c r="D198" s="222" t="s">
        <v>156</v>
      </c>
      <c r="E198" s="223" t="s">
        <v>1</v>
      </c>
      <c r="F198" s="224" t="s">
        <v>696</v>
      </c>
      <c r="G198" s="221"/>
      <c r="H198" s="225">
        <v>30.5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156</v>
      </c>
      <c r="AU198" s="231" t="s">
        <v>83</v>
      </c>
      <c r="AV198" s="13" t="s">
        <v>83</v>
      </c>
      <c r="AW198" s="13" t="s">
        <v>31</v>
      </c>
      <c r="AX198" s="13" t="s">
        <v>74</v>
      </c>
      <c r="AY198" s="231" t="s">
        <v>139</v>
      </c>
    </row>
    <row r="199" spans="1:65" s="13" customFormat="1" ht="11.25">
      <c r="B199" s="220"/>
      <c r="C199" s="221"/>
      <c r="D199" s="222" t="s">
        <v>156</v>
      </c>
      <c r="E199" s="223" t="s">
        <v>1</v>
      </c>
      <c r="F199" s="224" t="s">
        <v>697</v>
      </c>
      <c r="G199" s="221"/>
      <c r="H199" s="225">
        <v>30.5</v>
      </c>
      <c r="I199" s="226"/>
      <c r="J199" s="221"/>
      <c r="K199" s="221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156</v>
      </c>
      <c r="AU199" s="231" t="s">
        <v>83</v>
      </c>
      <c r="AV199" s="13" t="s">
        <v>83</v>
      </c>
      <c r="AW199" s="13" t="s">
        <v>31</v>
      </c>
      <c r="AX199" s="13" t="s">
        <v>74</v>
      </c>
      <c r="AY199" s="231" t="s">
        <v>139</v>
      </c>
    </row>
    <row r="200" spans="1:65" s="13" customFormat="1" ht="11.25">
      <c r="B200" s="220"/>
      <c r="C200" s="221"/>
      <c r="D200" s="222" t="s">
        <v>156</v>
      </c>
      <c r="E200" s="223" t="s">
        <v>1</v>
      </c>
      <c r="F200" s="224" t="s">
        <v>698</v>
      </c>
      <c r="G200" s="221"/>
      <c r="H200" s="225">
        <v>15.5</v>
      </c>
      <c r="I200" s="226"/>
      <c r="J200" s="221"/>
      <c r="K200" s="221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156</v>
      </c>
      <c r="AU200" s="231" t="s">
        <v>83</v>
      </c>
      <c r="AV200" s="13" t="s">
        <v>83</v>
      </c>
      <c r="AW200" s="13" t="s">
        <v>31</v>
      </c>
      <c r="AX200" s="13" t="s">
        <v>74</v>
      </c>
      <c r="AY200" s="231" t="s">
        <v>139</v>
      </c>
    </row>
    <row r="201" spans="1:65" s="13" customFormat="1" ht="11.25">
      <c r="B201" s="220"/>
      <c r="C201" s="221"/>
      <c r="D201" s="222" t="s">
        <v>156</v>
      </c>
      <c r="E201" s="223" t="s">
        <v>1</v>
      </c>
      <c r="F201" s="224" t="s">
        <v>698</v>
      </c>
      <c r="G201" s="221"/>
      <c r="H201" s="225">
        <v>15.5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83</v>
      </c>
      <c r="AV201" s="13" t="s">
        <v>83</v>
      </c>
      <c r="AW201" s="13" t="s">
        <v>31</v>
      </c>
      <c r="AX201" s="13" t="s">
        <v>74</v>
      </c>
      <c r="AY201" s="231" t="s">
        <v>139</v>
      </c>
    </row>
    <row r="202" spans="1:65" s="13" customFormat="1" ht="11.25">
      <c r="B202" s="220"/>
      <c r="C202" s="221"/>
      <c r="D202" s="222" t="s">
        <v>156</v>
      </c>
      <c r="E202" s="223" t="s">
        <v>1</v>
      </c>
      <c r="F202" s="224" t="s">
        <v>375</v>
      </c>
      <c r="G202" s="221"/>
      <c r="H202" s="225">
        <v>29.4</v>
      </c>
      <c r="I202" s="226"/>
      <c r="J202" s="221"/>
      <c r="K202" s="221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156</v>
      </c>
      <c r="AU202" s="231" t="s">
        <v>83</v>
      </c>
      <c r="AV202" s="13" t="s">
        <v>83</v>
      </c>
      <c r="AW202" s="13" t="s">
        <v>31</v>
      </c>
      <c r="AX202" s="13" t="s">
        <v>74</v>
      </c>
      <c r="AY202" s="231" t="s">
        <v>139</v>
      </c>
    </row>
    <row r="203" spans="1:65" s="14" customFormat="1" ht="11.25">
      <c r="B203" s="232"/>
      <c r="C203" s="233"/>
      <c r="D203" s="222" t="s">
        <v>156</v>
      </c>
      <c r="E203" s="234" t="s">
        <v>1</v>
      </c>
      <c r="F203" s="235" t="s">
        <v>161</v>
      </c>
      <c r="G203" s="233"/>
      <c r="H203" s="236">
        <v>360.24799999999993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156</v>
      </c>
      <c r="AU203" s="242" t="s">
        <v>83</v>
      </c>
      <c r="AV203" s="14" t="s">
        <v>146</v>
      </c>
      <c r="AW203" s="14" t="s">
        <v>31</v>
      </c>
      <c r="AX203" s="14" t="s">
        <v>81</v>
      </c>
      <c r="AY203" s="242" t="s">
        <v>139</v>
      </c>
    </row>
    <row r="204" spans="1:65" s="2" customFormat="1" ht="21.75" customHeight="1">
      <c r="A204" s="33"/>
      <c r="B204" s="34"/>
      <c r="C204" s="207" t="s">
        <v>287</v>
      </c>
      <c r="D204" s="207" t="s">
        <v>141</v>
      </c>
      <c r="E204" s="208" t="s">
        <v>377</v>
      </c>
      <c r="F204" s="209" t="s">
        <v>378</v>
      </c>
      <c r="G204" s="210" t="s">
        <v>144</v>
      </c>
      <c r="H204" s="211">
        <v>10807.44</v>
      </c>
      <c r="I204" s="212"/>
      <c r="J204" s="213">
        <f>ROUND(I204*H204,2)</f>
        <v>0</v>
      </c>
      <c r="K204" s="209" t="s">
        <v>145</v>
      </c>
      <c r="L204" s="38"/>
      <c r="M204" s="214" t="s">
        <v>1</v>
      </c>
      <c r="N204" s="215" t="s">
        <v>39</v>
      </c>
      <c r="O204" s="70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8" t="s">
        <v>146</v>
      </c>
      <c r="AT204" s="218" t="s">
        <v>141</v>
      </c>
      <c r="AU204" s="218" t="s">
        <v>83</v>
      </c>
      <c r="AY204" s="16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6" t="s">
        <v>81</v>
      </c>
      <c r="BK204" s="219">
        <f>ROUND(I204*H204,2)</f>
        <v>0</v>
      </c>
      <c r="BL204" s="16" t="s">
        <v>146</v>
      </c>
      <c r="BM204" s="218" t="s">
        <v>699</v>
      </c>
    </row>
    <row r="205" spans="1:65" s="13" customFormat="1" ht="11.25">
      <c r="B205" s="220"/>
      <c r="C205" s="221"/>
      <c r="D205" s="222" t="s">
        <v>156</v>
      </c>
      <c r="E205" s="223" t="s">
        <v>1</v>
      </c>
      <c r="F205" s="224" t="s">
        <v>700</v>
      </c>
      <c r="G205" s="221"/>
      <c r="H205" s="225">
        <v>10807.44</v>
      </c>
      <c r="I205" s="226"/>
      <c r="J205" s="221"/>
      <c r="K205" s="221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83</v>
      </c>
      <c r="AV205" s="13" t="s">
        <v>83</v>
      </c>
      <c r="AW205" s="13" t="s">
        <v>31</v>
      </c>
      <c r="AX205" s="13" t="s">
        <v>81</v>
      </c>
      <c r="AY205" s="231" t="s">
        <v>139</v>
      </c>
    </row>
    <row r="206" spans="1:65" s="2" customFormat="1" ht="21.75" customHeight="1">
      <c r="A206" s="33"/>
      <c r="B206" s="34"/>
      <c r="C206" s="207" t="s">
        <v>292</v>
      </c>
      <c r="D206" s="207" t="s">
        <v>141</v>
      </c>
      <c r="E206" s="208" t="s">
        <v>382</v>
      </c>
      <c r="F206" s="209" t="s">
        <v>383</v>
      </c>
      <c r="G206" s="210" t="s">
        <v>144</v>
      </c>
      <c r="H206" s="211">
        <v>360.24799999999999</v>
      </c>
      <c r="I206" s="212"/>
      <c r="J206" s="213">
        <f>ROUND(I206*H206,2)</f>
        <v>0</v>
      </c>
      <c r="K206" s="209" t="s">
        <v>145</v>
      </c>
      <c r="L206" s="38"/>
      <c r="M206" s="214" t="s">
        <v>1</v>
      </c>
      <c r="N206" s="215" t="s">
        <v>39</v>
      </c>
      <c r="O206" s="70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8" t="s">
        <v>146</v>
      </c>
      <c r="AT206" s="218" t="s">
        <v>141</v>
      </c>
      <c r="AU206" s="218" t="s">
        <v>83</v>
      </c>
      <c r="AY206" s="16" t="s">
        <v>139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81</v>
      </c>
      <c r="BK206" s="219">
        <f>ROUND(I206*H206,2)</f>
        <v>0</v>
      </c>
      <c r="BL206" s="16" t="s">
        <v>146</v>
      </c>
      <c r="BM206" s="218" t="s">
        <v>701</v>
      </c>
    </row>
    <row r="207" spans="1:65" s="2" customFormat="1" ht="21.75" customHeight="1">
      <c r="A207" s="33"/>
      <c r="B207" s="34"/>
      <c r="C207" s="207" t="s">
        <v>297</v>
      </c>
      <c r="D207" s="207" t="s">
        <v>141</v>
      </c>
      <c r="E207" s="208" t="s">
        <v>386</v>
      </c>
      <c r="F207" s="209" t="s">
        <v>387</v>
      </c>
      <c r="G207" s="210" t="s">
        <v>144</v>
      </c>
      <c r="H207" s="211">
        <v>360.24799999999999</v>
      </c>
      <c r="I207" s="212"/>
      <c r="J207" s="213">
        <f>ROUND(I207*H207,2)</f>
        <v>0</v>
      </c>
      <c r="K207" s="209" t="s">
        <v>145</v>
      </c>
      <c r="L207" s="38"/>
      <c r="M207" s="214" t="s">
        <v>1</v>
      </c>
      <c r="N207" s="215" t="s">
        <v>39</v>
      </c>
      <c r="O207" s="70"/>
      <c r="P207" s="216">
        <f>O207*H207</f>
        <v>0</v>
      </c>
      <c r="Q207" s="216">
        <v>6.5000000000000002E-2</v>
      </c>
      <c r="R207" s="216">
        <f>Q207*H207</f>
        <v>23.416119999999999</v>
      </c>
      <c r="S207" s="216">
        <v>0.13</v>
      </c>
      <c r="T207" s="217">
        <f>S207*H207</f>
        <v>46.832239999999999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8" t="s">
        <v>146</v>
      </c>
      <c r="AT207" s="218" t="s">
        <v>141</v>
      </c>
      <c r="AU207" s="218" t="s">
        <v>83</v>
      </c>
      <c r="AY207" s="16" t="s">
        <v>139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6" t="s">
        <v>81</v>
      </c>
      <c r="BK207" s="219">
        <f>ROUND(I207*H207,2)</f>
        <v>0</v>
      </c>
      <c r="BL207" s="16" t="s">
        <v>146</v>
      </c>
      <c r="BM207" s="218" t="s">
        <v>702</v>
      </c>
    </row>
    <row r="208" spans="1:65" s="13" customFormat="1" ht="11.25">
      <c r="B208" s="220"/>
      <c r="C208" s="221"/>
      <c r="D208" s="222" t="s">
        <v>156</v>
      </c>
      <c r="E208" s="223" t="s">
        <v>1</v>
      </c>
      <c r="F208" s="224" t="s">
        <v>693</v>
      </c>
      <c r="G208" s="221"/>
      <c r="H208" s="225">
        <v>135.648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83</v>
      </c>
      <c r="AV208" s="13" t="s">
        <v>83</v>
      </c>
      <c r="AW208" s="13" t="s">
        <v>31</v>
      </c>
      <c r="AX208" s="13" t="s">
        <v>74</v>
      </c>
      <c r="AY208" s="231" t="s">
        <v>139</v>
      </c>
    </row>
    <row r="209" spans="1:65" s="13" customFormat="1" ht="11.25">
      <c r="B209" s="220"/>
      <c r="C209" s="221"/>
      <c r="D209" s="222" t="s">
        <v>156</v>
      </c>
      <c r="E209" s="223" t="s">
        <v>1</v>
      </c>
      <c r="F209" s="224" t="s">
        <v>694</v>
      </c>
      <c r="G209" s="221"/>
      <c r="H209" s="225">
        <v>51.6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156</v>
      </c>
      <c r="AU209" s="231" t="s">
        <v>83</v>
      </c>
      <c r="AV209" s="13" t="s">
        <v>83</v>
      </c>
      <c r="AW209" s="13" t="s">
        <v>31</v>
      </c>
      <c r="AX209" s="13" t="s">
        <v>74</v>
      </c>
      <c r="AY209" s="231" t="s">
        <v>139</v>
      </c>
    </row>
    <row r="210" spans="1:65" s="13" customFormat="1" ht="11.25">
      <c r="B210" s="220"/>
      <c r="C210" s="221"/>
      <c r="D210" s="222" t="s">
        <v>156</v>
      </c>
      <c r="E210" s="223" t="s">
        <v>1</v>
      </c>
      <c r="F210" s="224" t="s">
        <v>695</v>
      </c>
      <c r="G210" s="221"/>
      <c r="H210" s="225">
        <v>51.6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83</v>
      </c>
      <c r="AV210" s="13" t="s">
        <v>83</v>
      </c>
      <c r="AW210" s="13" t="s">
        <v>31</v>
      </c>
      <c r="AX210" s="13" t="s">
        <v>74</v>
      </c>
      <c r="AY210" s="231" t="s">
        <v>139</v>
      </c>
    </row>
    <row r="211" spans="1:65" s="13" customFormat="1" ht="11.25">
      <c r="B211" s="220"/>
      <c r="C211" s="221"/>
      <c r="D211" s="222" t="s">
        <v>156</v>
      </c>
      <c r="E211" s="223" t="s">
        <v>1</v>
      </c>
      <c r="F211" s="224" t="s">
        <v>696</v>
      </c>
      <c r="G211" s="221"/>
      <c r="H211" s="225">
        <v>30.5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156</v>
      </c>
      <c r="AU211" s="231" t="s">
        <v>83</v>
      </c>
      <c r="AV211" s="13" t="s">
        <v>83</v>
      </c>
      <c r="AW211" s="13" t="s">
        <v>31</v>
      </c>
      <c r="AX211" s="13" t="s">
        <v>74</v>
      </c>
      <c r="AY211" s="231" t="s">
        <v>139</v>
      </c>
    </row>
    <row r="212" spans="1:65" s="13" customFormat="1" ht="11.25">
      <c r="B212" s="220"/>
      <c r="C212" s="221"/>
      <c r="D212" s="222" t="s">
        <v>156</v>
      </c>
      <c r="E212" s="223" t="s">
        <v>1</v>
      </c>
      <c r="F212" s="224" t="s">
        <v>697</v>
      </c>
      <c r="G212" s="221"/>
      <c r="H212" s="225">
        <v>30.5</v>
      </c>
      <c r="I212" s="226"/>
      <c r="J212" s="221"/>
      <c r="K212" s="221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156</v>
      </c>
      <c r="AU212" s="231" t="s">
        <v>83</v>
      </c>
      <c r="AV212" s="13" t="s">
        <v>83</v>
      </c>
      <c r="AW212" s="13" t="s">
        <v>31</v>
      </c>
      <c r="AX212" s="13" t="s">
        <v>74</v>
      </c>
      <c r="AY212" s="231" t="s">
        <v>139</v>
      </c>
    </row>
    <row r="213" spans="1:65" s="13" customFormat="1" ht="11.25">
      <c r="B213" s="220"/>
      <c r="C213" s="221"/>
      <c r="D213" s="222" t="s">
        <v>156</v>
      </c>
      <c r="E213" s="223" t="s">
        <v>1</v>
      </c>
      <c r="F213" s="224" t="s">
        <v>698</v>
      </c>
      <c r="G213" s="221"/>
      <c r="H213" s="225">
        <v>15.5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83</v>
      </c>
      <c r="AV213" s="13" t="s">
        <v>83</v>
      </c>
      <c r="AW213" s="13" t="s">
        <v>31</v>
      </c>
      <c r="AX213" s="13" t="s">
        <v>74</v>
      </c>
      <c r="AY213" s="231" t="s">
        <v>139</v>
      </c>
    </row>
    <row r="214" spans="1:65" s="13" customFormat="1" ht="11.25">
      <c r="B214" s="220"/>
      <c r="C214" s="221"/>
      <c r="D214" s="222" t="s">
        <v>156</v>
      </c>
      <c r="E214" s="223" t="s">
        <v>1</v>
      </c>
      <c r="F214" s="224" t="s">
        <v>698</v>
      </c>
      <c r="G214" s="221"/>
      <c r="H214" s="225">
        <v>15.5</v>
      </c>
      <c r="I214" s="226"/>
      <c r="J214" s="221"/>
      <c r="K214" s="221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156</v>
      </c>
      <c r="AU214" s="231" t="s">
        <v>83</v>
      </c>
      <c r="AV214" s="13" t="s">
        <v>83</v>
      </c>
      <c r="AW214" s="13" t="s">
        <v>31</v>
      </c>
      <c r="AX214" s="13" t="s">
        <v>74</v>
      </c>
      <c r="AY214" s="231" t="s">
        <v>139</v>
      </c>
    </row>
    <row r="215" spans="1:65" s="13" customFormat="1" ht="11.25">
      <c r="B215" s="220"/>
      <c r="C215" s="221"/>
      <c r="D215" s="222" t="s">
        <v>156</v>
      </c>
      <c r="E215" s="223" t="s">
        <v>1</v>
      </c>
      <c r="F215" s="224" t="s">
        <v>375</v>
      </c>
      <c r="G215" s="221"/>
      <c r="H215" s="225">
        <v>29.4</v>
      </c>
      <c r="I215" s="226"/>
      <c r="J215" s="221"/>
      <c r="K215" s="221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83</v>
      </c>
      <c r="AV215" s="13" t="s">
        <v>83</v>
      </c>
      <c r="AW215" s="13" t="s">
        <v>31</v>
      </c>
      <c r="AX215" s="13" t="s">
        <v>74</v>
      </c>
      <c r="AY215" s="231" t="s">
        <v>139</v>
      </c>
    </row>
    <row r="216" spans="1:65" s="14" customFormat="1" ht="11.25">
      <c r="B216" s="232"/>
      <c r="C216" s="233"/>
      <c r="D216" s="222" t="s">
        <v>156</v>
      </c>
      <c r="E216" s="234" t="s">
        <v>1</v>
      </c>
      <c r="F216" s="235" t="s">
        <v>161</v>
      </c>
      <c r="G216" s="233"/>
      <c r="H216" s="236">
        <v>360.24799999999993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156</v>
      </c>
      <c r="AU216" s="242" t="s">
        <v>83</v>
      </c>
      <c r="AV216" s="14" t="s">
        <v>146</v>
      </c>
      <c r="AW216" s="14" t="s">
        <v>31</v>
      </c>
      <c r="AX216" s="14" t="s">
        <v>81</v>
      </c>
      <c r="AY216" s="242" t="s">
        <v>139</v>
      </c>
    </row>
    <row r="217" spans="1:65" s="2" customFormat="1" ht="21.75" customHeight="1">
      <c r="A217" s="33"/>
      <c r="B217" s="34"/>
      <c r="C217" s="207" t="s">
        <v>302</v>
      </c>
      <c r="D217" s="207" t="s">
        <v>141</v>
      </c>
      <c r="E217" s="208" t="s">
        <v>390</v>
      </c>
      <c r="F217" s="209" t="s">
        <v>391</v>
      </c>
      <c r="G217" s="210" t="s">
        <v>144</v>
      </c>
      <c r="H217" s="211">
        <v>131.36500000000001</v>
      </c>
      <c r="I217" s="212"/>
      <c r="J217" s="213">
        <f>ROUND(I217*H217,2)</f>
        <v>0</v>
      </c>
      <c r="K217" s="209" t="s">
        <v>145</v>
      </c>
      <c r="L217" s="38"/>
      <c r="M217" s="214" t="s">
        <v>1</v>
      </c>
      <c r="N217" s="215" t="s">
        <v>39</v>
      </c>
      <c r="O217" s="70"/>
      <c r="P217" s="216">
        <f>O217*H217</f>
        <v>0</v>
      </c>
      <c r="Q217" s="216">
        <v>0</v>
      </c>
      <c r="R217" s="216">
        <f>Q217*H217</f>
        <v>0</v>
      </c>
      <c r="S217" s="216">
        <v>7.7899999999999997E-2</v>
      </c>
      <c r="T217" s="217">
        <f>S217*H217</f>
        <v>10.233333500000001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8" t="s">
        <v>146</v>
      </c>
      <c r="AT217" s="218" t="s">
        <v>141</v>
      </c>
      <c r="AU217" s="218" t="s">
        <v>83</v>
      </c>
      <c r="AY217" s="16" t="s">
        <v>139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6" t="s">
        <v>81</v>
      </c>
      <c r="BK217" s="219">
        <f>ROUND(I217*H217,2)</f>
        <v>0</v>
      </c>
      <c r="BL217" s="16" t="s">
        <v>146</v>
      </c>
      <c r="BM217" s="218" t="s">
        <v>703</v>
      </c>
    </row>
    <row r="218" spans="1:65" s="13" customFormat="1" ht="11.25">
      <c r="B218" s="220"/>
      <c r="C218" s="221"/>
      <c r="D218" s="222" t="s">
        <v>156</v>
      </c>
      <c r="E218" s="223" t="s">
        <v>1</v>
      </c>
      <c r="F218" s="224" t="s">
        <v>704</v>
      </c>
      <c r="G218" s="221"/>
      <c r="H218" s="225">
        <v>13.565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83</v>
      </c>
      <c r="AV218" s="13" t="s">
        <v>83</v>
      </c>
      <c r="AW218" s="13" t="s">
        <v>31</v>
      </c>
      <c r="AX218" s="13" t="s">
        <v>74</v>
      </c>
      <c r="AY218" s="231" t="s">
        <v>139</v>
      </c>
    </row>
    <row r="219" spans="1:65" s="13" customFormat="1" ht="11.25">
      <c r="B219" s="220"/>
      <c r="C219" s="221"/>
      <c r="D219" s="222" t="s">
        <v>156</v>
      </c>
      <c r="E219" s="223" t="s">
        <v>1</v>
      </c>
      <c r="F219" s="224" t="s">
        <v>705</v>
      </c>
      <c r="G219" s="221"/>
      <c r="H219" s="225">
        <v>5.16</v>
      </c>
      <c r="I219" s="226"/>
      <c r="J219" s="221"/>
      <c r="K219" s="221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156</v>
      </c>
      <c r="AU219" s="231" t="s">
        <v>83</v>
      </c>
      <c r="AV219" s="13" t="s">
        <v>83</v>
      </c>
      <c r="AW219" s="13" t="s">
        <v>31</v>
      </c>
      <c r="AX219" s="13" t="s">
        <v>74</v>
      </c>
      <c r="AY219" s="231" t="s">
        <v>139</v>
      </c>
    </row>
    <row r="220" spans="1:65" s="13" customFormat="1" ht="11.25">
      <c r="B220" s="220"/>
      <c r="C220" s="221"/>
      <c r="D220" s="222" t="s">
        <v>156</v>
      </c>
      <c r="E220" s="223" t="s">
        <v>1</v>
      </c>
      <c r="F220" s="224" t="s">
        <v>706</v>
      </c>
      <c r="G220" s="221"/>
      <c r="H220" s="225">
        <v>5.16</v>
      </c>
      <c r="I220" s="226"/>
      <c r="J220" s="221"/>
      <c r="K220" s="221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156</v>
      </c>
      <c r="AU220" s="231" t="s">
        <v>83</v>
      </c>
      <c r="AV220" s="13" t="s">
        <v>83</v>
      </c>
      <c r="AW220" s="13" t="s">
        <v>31</v>
      </c>
      <c r="AX220" s="13" t="s">
        <v>74</v>
      </c>
      <c r="AY220" s="231" t="s">
        <v>139</v>
      </c>
    </row>
    <row r="221" spans="1:65" s="13" customFormat="1" ht="11.25">
      <c r="B221" s="220"/>
      <c r="C221" s="221"/>
      <c r="D221" s="222" t="s">
        <v>156</v>
      </c>
      <c r="E221" s="223" t="s">
        <v>1</v>
      </c>
      <c r="F221" s="224" t="s">
        <v>707</v>
      </c>
      <c r="G221" s="221"/>
      <c r="H221" s="225">
        <v>30.5</v>
      </c>
      <c r="I221" s="226"/>
      <c r="J221" s="221"/>
      <c r="K221" s="221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156</v>
      </c>
      <c r="AU221" s="231" t="s">
        <v>83</v>
      </c>
      <c r="AV221" s="13" t="s">
        <v>83</v>
      </c>
      <c r="AW221" s="13" t="s">
        <v>31</v>
      </c>
      <c r="AX221" s="13" t="s">
        <v>74</v>
      </c>
      <c r="AY221" s="231" t="s">
        <v>139</v>
      </c>
    </row>
    <row r="222" spans="1:65" s="13" customFormat="1" ht="11.25">
      <c r="B222" s="220"/>
      <c r="C222" s="221"/>
      <c r="D222" s="222" t="s">
        <v>156</v>
      </c>
      <c r="E222" s="223" t="s">
        <v>1</v>
      </c>
      <c r="F222" s="224" t="s">
        <v>708</v>
      </c>
      <c r="G222" s="221"/>
      <c r="H222" s="225">
        <v>30.5</v>
      </c>
      <c r="I222" s="226"/>
      <c r="J222" s="221"/>
      <c r="K222" s="221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156</v>
      </c>
      <c r="AU222" s="231" t="s">
        <v>83</v>
      </c>
      <c r="AV222" s="13" t="s">
        <v>83</v>
      </c>
      <c r="AW222" s="13" t="s">
        <v>31</v>
      </c>
      <c r="AX222" s="13" t="s">
        <v>74</v>
      </c>
      <c r="AY222" s="231" t="s">
        <v>139</v>
      </c>
    </row>
    <row r="223" spans="1:65" s="13" customFormat="1" ht="11.25">
      <c r="B223" s="220"/>
      <c r="C223" s="221"/>
      <c r="D223" s="222" t="s">
        <v>156</v>
      </c>
      <c r="E223" s="223" t="s">
        <v>1</v>
      </c>
      <c r="F223" s="224" t="s">
        <v>709</v>
      </c>
      <c r="G223" s="221"/>
      <c r="H223" s="225">
        <v>15.5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156</v>
      </c>
      <c r="AU223" s="231" t="s">
        <v>83</v>
      </c>
      <c r="AV223" s="13" t="s">
        <v>83</v>
      </c>
      <c r="AW223" s="13" t="s">
        <v>31</v>
      </c>
      <c r="AX223" s="13" t="s">
        <v>74</v>
      </c>
      <c r="AY223" s="231" t="s">
        <v>139</v>
      </c>
    </row>
    <row r="224" spans="1:65" s="13" customFormat="1" ht="11.25">
      <c r="B224" s="220"/>
      <c r="C224" s="221"/>
      <c r="D224" s="222" t="s">
        <v>156</v>
      </c>
      <c r="E224" s="223" t="s">
        <v>1</v>
      </c>
      <c r="F224" s="224" t="s">
        <v>709</v>
      </c>
      <c r="G224" s="221"/>
      <c r="H224" s="225">
        <v>15.5</v>
      </c>
      <c r="I224" s="226"/>
      <c r="J224" s="221"/>
      <c r="K224" s="221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156</v>
      </c>
      <c r="AU224" s="231" t="s">
        <v>83</v>
      </c>
      <c r="AV224" s="13" t="s">
        <v>83</v>
      </c>
      <c r="AW224" s="13" t="s">
        <v>31</v>
      </c>
      <c r="AX224" s="13" t="s">
        <v>74</v>
      </c>
      <c r="AY224" s="231" t="s">
        <v>139</v>
      </c>
    </row>
    <row r="225" spans="1:65" s="13" customFormat="1" ht="11.25">
      <c r="B225" s="220"/>
      <c r="C225" s="221"/>
      <c r="D225" s="222" t="s">
        <v>156</v>
      </c>
      <c r="E225" s="223" t="s">
        <v>1</v>
      </c>
      <c r="F225" s="224" t="s">
        <v>710</v>
      </c>
      <c r="G225" s="221"/>
      <c r="H225" s="225">
        <v>15.48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156</v>
      </c>
      <c r="AU225" s="231" t="s">
        <v>83</v>
      </c>
      <c r="AV225" s="13" t="s">
        <v>83</v>
      </c>
      <c r="AW225" s="13" t="s">
        <v>31</v>
      </c>
      <c r="AX225" s="13" t="s">
        <v>74</v>
      </c>
      <c r="AY225" s="231" t="s">
        <v>139</v>
      </c>
    </row>
    <row r="226" spans="1:65" s="14" customFormat="1" ht="11.25">
      <c r="B226" s="232"/>
      <c r="C226" s="233"/>
      <c r="D226" s="222" t="s">
        <v>156</v>
      </c>
      <c r="E226" s="234" t="s">
        <v>1</v>
      </c>
      <c r="F226" s="235" t="s">
        <v>161</v>
      </c>
      <c r="G226" s="233"/>
      <c r="H226" s="236">
        <v>131.36500000000001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156</v>
      </c>
      <c r="AU226" s="242" t="s">
        <v>83</v>
      </c>
      <c r="AV226" s="14" t="s">
        <v>146</v>
      </c>
      <c r="AW226" s="14" t="s">
        <v>31</v>
      </c>
      <c r="AX226" s="14" t="s">
        <v>81</v>
      </c>
      <c r="AY226" s="242" t="s">
        <v>139</v>
      </c>
    </row>
    <row r="227" spans="1:65" s="2" customFormat="1" ht="21.75" customHeight="1">
      <c r="A227" s="33"/>
      <c r="B227" s="34"/>
      <c r="C227" s="207" t="s">
        <v>308</v>
      </c>
      <c r="D227" s="207" t="s">
        <v>141</v>
      </c>
      <c r="E227" s="208" t="s">
        <v>417</v>
      </c>
      <c r="F227" s="209" t="s">
        <v>418</v>
      </c>
      <c r="G227" s="210" t="s">
        <v>144</v>
      </c>
      <c r="H227" s="211">
        <v>131.36500000000001</v>
      </c>
      <c r="I227" s="212"/>
      <c r="J227" s="213">
        <f>ROUND(I227*H227,2)</f>
        <v>0</v>
      </c>
      <c r="K227" s="209" t="s">
        <v>145</v>
      </c>
      <c r="L227" s="38"/>
      <c r="M227" s="214" t="s">
        <v>1</v>
      </c>
      <c r="N227" s="215" t="s">
        <v>39</v>
      </c>
      <c r="O227" s="70"/>
      <c r="P227" s="216">
        <f>O227*H227</f>
        <v>0</v>
      </c>
      <c r="Q227" s="216">
        <v>7.8163999999999997E-2</v>
      </c>
      <c r="R227" s="216">
        <f>Q227*H227</f>
        <v>10.26801386</v>
      </c>
      <c r="S227" s="216">
        <v>0</v>
      </c>
      <c r="T227" s="21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8" t="s">
        <v>146</v>
      </c>
      <c r="AT227" s="218" t="s">
        <v>141</v>
      </c>
      <c r="AU227" s="218" t="s">
        <v>83</v>
      </c>
      <c r="AY227" s="16" t="s">
        <v>139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6" t="s">
        <v>81</v>
      </c>
      <c r="BK227" s="219">
        <f>ROUND(I227*H227,2)</f>
        <v>0</v>
      </c>
      <c r="BL227" s="16" t="s">
        <v>146</v>
      </c>
      <c r="BM227" s="218" t="s">
        <v>711</v>
      </c>
    </row>
    <row r="228" spans="1:65" s="13" customFormat="1" ht="11.25">
      <c r="B228" s="220"/>
      <c r="C228" s="221"/>
      <c r="D228" s="222" t="s">
        <v>156</v>
      </c>
      <c r="E228" s="223" t="s">
        <v>1</v>
      </c>
      <c r="F228" s="224" t="s">
        <v>712</v>
      </c>
      <c r="G228" s="221"/>
      <c r="H228" s="225">
        <v>131.36500000000001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83</v>
      </c>
      <c r="AV228" s="13" t="s">
        <v>83</v>
      </c>
      <c r="AW228" s="13" t="s">
        <v>31</v>
      </c>
      <c r="AX228" s="13" t="s">
        <v>81</v>
      </c>
      <c r="AY228" s="231" t="s">
        <v>139</v>
      </c>
    </row>
    <row r="229" spans="1:65" s="2" customFormat="1" ht="21.75" customHeight="1">
      <c r="A229" s="33"/>
      <c r="B229" s="34"/>
      <c r="C229" s="207" t="s">
        <v>313</v>
      </c>
      <c r="D229" s="207" t="s">
        <v>141</v>
      </c>
      <c r="E229" s="208" t="s">
        <v>422</v>
      </c>
      <c r="F229" s="209" t="s">
        <v>423</v>
      </c>
      <c r="G229" s="210" t="s">
        <v>164</v>
      </c>
      <c r="H229" s="211">
        <v>42</v>
      </c>
      <c r="I229" s="212"/>
      <c r="J229" s="213">
        <f>ROUND(I229*H229,2)</f>
        <v>0</v>
      </c>
      <c r="K229" s="209" t="s">
        <v>145</v>
      </c>
      <c r="L229" s="38"/>
      <c r="M229" s="214" t="s">
        <v>1</v>
      </c>
      <c r="N229" s="215" t="s">
        <v>39</v>
      </c>
      <c r="O229" s="70"/>
      <c r="P229" s="216">
        <f>O229*H229</f>
        <v>0</v>
      </c>
      <c r="Q229" s="216">
        <v>1.1299999999999999E-3</v>
      </c>
      <c r="R229" s="216">
        <f>Q229*H229</f>
        <v>4.7459999999999995E-2</v>
      </c>
      <c r="S229" s="216">
        <v>1E-3</v>
      </c>
      <c r="T229" s="217">
        <f>S229*H229</f>
        <v>4.2000000000000003E-2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8" t="s">
        <v>146</v>
      </c>
      <c r="AT229" s="218" t="s">
        <v>141</v>
      </c>
      <c r="AU229" s="218" t="s">
        <v>83</v>
      </c>
      <c r="AY229" s="16" t="s">
        <v>139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6" t="s">
        <v>81</v>
      </c>
      <c r="BK229" s="219">
        <f>ROUND(I229*H229,2)</f>
        <v>0</v>
      </c>
      <c r="BL229" s="16" t="s">
        <v>146</v>
      </c>
      <c r="BM229" s="218" t="s">
        <v>713</v>
      </c>
    </row>
    <row r="230" spans="1:65" s="13" customFormat="1" ht="11.25">
      <c r="B230" s="220"/>
      <c r="C230" s="221"/>
      <c r="D230" s="222" t="s">
        <v>156</v>
      </c>
      <c r="E230" s="223" t="s">
        <v>1</v>
      </c>
      <c r="F230" s="224" t="s">
        <v>714</v>
      </c>
      <c r="G230" s="221"/>
      <c r="H230" s="225">
        <v>42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156</v>
      </c>
      <c r="AU230" s="231" t="s">
        <v>83</v>
      </c>
      <c r="AV230" s="13" t="s">
        <v>83</v>
      </c>
      <c r="AW230" s="13" t="s">
        <v>31</v>
      </c>
      <c r="AX230" s="13" t="s">
        <v>81</v>
      </c>
      <c r="AY230" s="231" t="s">
        <v>139</v>
      </c>
    </row>
    <row r="231" spans="1:65" s="2" customFormat="1" ht="21.75" customHeight="1">
      <c r="A231" s="33"/>
      <c r="B231" s="34"/>
      <c r="C231" s="207" t="s">
        <v>321</v>
      </c>
      <c r="D231" s="207" t="s">
        <v>141</v>
      </c>
      <c r="E231" s="208" t="s">
        <v>395</v>
      </c>
      <c r="F231" s="209" t="s">
        <v>396</v>
      </c>
      <c r="G231" s="210" t="s">
        <v>169</v>
      </c>
      <c r="H231" s="211">
        <v>0.5</v>
      </c>
      <c r="I231" s="212"/>
      <c r="J231" s="213">
        <f>ROUND(I231*H231,2)</f>
        <v>0</v>
      </c>
      <c r="K231" s="209" t="s">
        <v>145</v>
      </c>
      <c r="L231" s="38"/>
      <c r="M231" s="214" t="s">
        <v>1</v>
      </c>
      <c r="N231" s="215" t="s">
        <v>39</v>
      </c>
      <c r="O231" s="70"/>
      <c r="P231" s="216">
        <f>O231*H231</f>
        <v>0</v>
      </c>
      <c r="Q231" s="216">
        <v>0.50375000000000003</v>
      </c>
      <c r="R231" s="216">
        <f>Q231*H231</f>
        <v>0.25187500000000002</v>
      </c>
      <c r="S231" s="216">
        <v>2.5</v>
      </c>
      <c r="T231" s="217">
        <f>S231*H231</f>
        <v>1.25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8" t="s">
        <v>146</v>
      </c>
      <c r="AT231" s="218" t="s">
        <v>141</v>
      </c>
      <c r="AU231" s="218" t="s">
        <v>83</v>
      </c>
      <c r="AY231" s="16" t="s">
        <v>139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6" t="s">
        <v>81</v>
      </c>
      <c r="BK231" s="219">
        <f>ROUND(I231*H231,2)</f>
        <v>0</v>
      </c>
      <c r="BL231" s="16" t="s">
        <v>146</v>
      </c>
      <c r="BM231" s="218" t="s">
        <v>715</v>
      </c>
    </row>
    <row r="232" spans="1:65" s="13" customFormat="1" ht="11.25">
      <c r="B232" s="220"/>
      <c r="C232" s="221"/>
      <c r="D232" s="222" t="s">
        <v>156</v>
      </c>
      <c r="E232" s="223" t="s">
        <v>1</v>
      </c>
      <c r="F232" s="224" t="s">
        <v>716</v>
      </c>
      <c r="G232" s="221"/>
      <c r="H232" s="225">
        <v>0.5</v>
      </c>
      <c r="I232" s="226"/>
      <c r="J232" s="221"/>
      <c r="K232" s="221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156</v>
      </c>
      <c r="AU232" s="231" t="s">
        <v>83</v>
      </c>
      <c r="AV232" s="13" t="s">
        <v>83</v>
      </c>
      <c r="AW232" s="13" t="s">
        <v>31</v>
      </c>
      <c r="AX232" s="13" t="s">
        <v>74</v>
      </c>
      <c r="AY232" s="231" t="s">
        <v>139</v>
      </c>
    </row>
    <row r="233" spans="1:65" s="14" customFormat="1" ht="11.25">
      <c r="B233" s="232"/>
      <c r="C233" s="233"/>
      <c r="D233" s="222" t="s">
        <v>156</v>
      </c>
      <c r="E233" s="234" t="s">
        <v>1</v>
      </c>
      <c r="F233" s="235" t="s">
        <v>161</v>
      </c>
      <c r="G233" s="233"/>
      <c r="H233" s="236">
        <v>0.5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156</v>
      </c>
      <c r="AU233" s="242" t="s">
        <v>83</v>
      </c>
      <c r="AV233" s="14" t="s">
        <v>146</v>
      </c>
      <c r="AW233" s="14" t="s">
        <v>31</v>
      </c>
      <c r="AX233" s="14" t="s">
        <v>81</v>
      </c>
      <c r="AY233" s="242" t="s">
        <v>139</v>
      </c>
    </row>
    <row r="234" spans="1:65" s="12" customFormat="1" ht="22.9" customHeight="1">
      <c r="B234" s="191"/>
      <c r="C234" s="192"/>
      <c r="D234" s="193" t="s">
        <v>73</v>
      </c>
      <c r="E234" s="205" t="s">
        <v>426</v>
      </c>
      <c r="F234" s="205" t="s">
        <v>427</v>
      </c>
      <c r="G234" s="192"/>
      <c r="H234" s="192"/>
      <c r="I234" s="195"/>
      <c r="J234" s="206">
        <f>BK234</f>
        <v>0</v>
      </c>
      <c r="K234" s="192"/>
      <c r="L234" s="197"/>
      <c r="M234" s="198"/>
      <c r="N234" s="199"/>
      <c r="O234" s="199"/>
      <c r="P234" s="200">
        <f>SUM(P235:P240)</f>
        <v>0</v>
      </c>
      <c r="Q234" s="199"/>
      <c r="R234" s="200">
        <f>SUM(R235:R240)</f>
        <v>0</v>
      </c>
      <c r="S234" s="199"/>
      <c r="T234" s="201">
        <f>SUM(T235:T240)</f>
        <v>0</v>
      </c>
      <c r="AR234" s="202" t="s">
        <v>81</v>
      </c>
      <c r="AT234" s="203" t="s">
        <v>73</v>
      </c>
      <c r="AU234" s="203" t="s">
        <v>81</v>
      </c>
      <c r="AY234" s="202" t="s">
        <v>139</v>
      </c>
      <c r="BK234" s="204">
        <f>SUM(BK235:BK240)</f>
        <v>0</v>
      </c>
    </row>
    <row r="235" spans="1:65" s="2" customFormat="1" ht="21.75" customHeight="1">
      <c r="A235" s="33"/>
      <c r="B235" s="34"/>
      <c r="C235" s="207" t="s">
        <v>325</v>
      </c>
      <c r="D235" s="207" t="s">
        <v>141</v>
      </c>
      <c r="E235" s="208" t="s">
        <v>433</v>
      </c>
      <c r="F235" s="209" t="s">
        <v>434</v>
      </c>
      <c r="G235" s="210" t="s">
        <v>221</v>
      </c>
      <c r="H235" s="211">
        <v>121.22199999999999</v>
      </c>
      <c r="I235" s="212"/>
      <c r="J235" s="213">
        <f>ROUND(I235*H235,2)</f>
        <v>0</v>
      </c>
      <c r="K235" s="209" t="s">
        <v>145</v>
      </c>
      <c r="L235" s="38"/>
      <c r="M235" s="214" t="s">
        <v>1</v>
      </c>
      <c r="N235" s="215" t="s">
        <v>39</v>
      </c>
      <c r="O235" s="70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8" t="s">
        <v>146</v>
      </c>
      <c r="AT235" s="218" t="s">
        <v>141</v>
      </c>
      <c r="AU235" s="218" t="s">
        <v>83</v>
      </c>
      <c r="AY235" s="16" t="s">
        <v>139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6" t="s">
        <v>81</v>
      </c>
      <c r="BK235" s="219">
        <f>ROUND(I235*H235,2)</f>
        <v>0</v>
      </c>
      <c r="BL235" s="16" t="s">
        <v>146</v>
      </c>
      <c r="BM235" s="218" t="s">
        <v>717</v>
      </c>
    </row>
    <row r="236" spans="1:65" s="2" customFormat="1" ht="21.75" customHeight="1">
      <c r="A236" s="33"/>
      <c r="B236" s="34"/>
      <c r="C236" s="207" t="s">
        <v>329</v>
      </c>
      <c r="D236" s="207" t="s">
        <v>141</v>
      </c>
      <c r="E236" s="208" t="s">
        <v>437</v>
      </c>
      <c r="F236" s="209" t="s">
        <v>438</v>
      </c>
      <c r="G236" s="210" t="s">
        <v>221</v>
      </c>
      <c r="H236" s="211">
        <v>2424.44</v>
      </c>
      <c r="I236" s="212"/>
      <c r="J236" s="213">
        <f>ROUND(I236*H236,2)</f>
        <v>0</v>
      </c>
      <c r="K236" s="209" t="s">
        <v>145</v>
      </c>
      <c r="L236" s="38"/>
      <c r="M236" s="214" t="s">
        <v>1</v>
      </c>
      <c r="N236" s="215" t="s">
        <v>39</v>
      </c>
      <c r="O236" s="70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146</v>
      </c>
      <c r="AT236" s="218" t="s">
        <v>141</v>
      </c>
      <c r="AU236" s="218" t="s">
        <v>83</v>
      </c>
      <c r="AY236" s="16" t="s">
        <v>139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81</v>
      </c>
      <c r="BK236" s="219">
        <f>ROUND(I236*H236,2)</f>
        <v>0</v>
      </c>
      <c r="BL236" s="16" t="s">
        <v>146</v>
      </c>
      <c r="BM236" s="218" t="s">
        <v>718</v>
      </c>
    </row>
    <row r="237" spans="1:65" s="13" customFormat="1" ht="11.25">
      <c r="B237" s="220"/>
      <c r="C237" s="221"/>
      <c r="D237" s="222" t="s">
        <v>156</v>
      </c>
      <c r="E237" s="221"/>
      <c r="F237" s="224" t="s">
        <v>719</v>
      </c>
      <c r="G237" s="221"/>
      <c r="H237" s="225">
        <v>2424.44</v>
      </c>
      <c r="I237" s="226"/>
      <c r="J237" s="221"/>
      <c r="K237" s="221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156</v>
      </c>
      <c r="AU237" s="231" t="s">
        <v>83</v>
      </c>
      <c r="AV237" s="13" t="s">
        <v>83</v>
      </c>
      <c r="AW237" s="13" t="s">
        <v>4</v>
      </c>
      <c r="AX237" s="13" t="s">
        <v>81</v>
      </c>
      <c r="AY237" s="231" t="s">
        <v>139</v>
      </c>
    </row>
    <row r="238" spans="1:65" s="2" customFormat="1" ht="21.75" customHeight="1">
      <c r="A238" s="33"/>
      <c r="B238" s="34"/>
      <c r="C238" s="207" t="s">
        <v>335</v>
      </c>
      <c r="D238" s="207" t="s">
        <v>141</v>
      </c>
      <c r="E238" s="208" t="s">
        <v>442</v>
      </c>
      <c r="F238" s="209" t="s">
        <v>443</v>
      </c>
      <c r="G238" s="210" t="s">
        <v>221</v>
      </c>
      <c r="H238" s="211">
        <v>307.22300000000001</v>
      </c>
      <c r="I238" s="212"/>
      <c r="J238" s="213">
        <f>ROUND(I238*H238,2)</f>
        <v>0</v>
      </c>
      <c r="K238" s="209" t="s">
        <v>444</v>
      </c>
      <c r="L238" s="38"/>
      <c r="M238" s="214" t="s">
        <v>1</v>
      </c>
      <c r="N238" s="215" t="s">
        <v>39</v>
      </c>
      <c r="O238" s="70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8" t="s">
        <v>146</v>
      </c>
      <c r="AT238" s="218" t="s">
        <v>141</v>
      </c>
      <c r="AU238" s="218" t="s">
        <v>83</v>
      </c>
      <c r="AY238" s="16" t="s">
        <v>139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6" t="s">
        <v>81</v>
      </c>
      <c r="BK238" s="219">
        <f>ROUND(I238*H238,2)</f>
        <v>0</v>
      </c>
      <c r="BL238" s="16" t="s">
        <v>146</v>
      </c>
      <c r="BM238" s="218" t="s">
        <v>720</v>
      </c>
    </row>
    <row r="239" spans="1:65" s="2" customFormat="1" ht="16.5" customHeight="1">
      <c r="A239" s="33"/>
      <c r="B239" s="34"/>
      <c r="C239" s="207" t="s">
        <v>340</v>
      </c>
      <c r="D239" s="207" t="s">
        <v>141</v>
      </c>
      <c r="E239" s="208" t="s">
        <v>447</v>
      </c>
      <c r="F239" s="209" t="s">
        <v>448</v>
      </c>
      <c r="G239" s="210" t="s">
        <v>221</v>
      </c>
      <c r="H239" s="211">
        <v>121.22199999999999</v>
      </c>
      <c r="I239" s="212"/>
      <c r="J239" s="213">
        <f>ROUND(I239*H239,2)</f>
        <v>0</v>
      </c>
      <c r="K239" s="209" t="s">
        <v>145</v>
      </c>
      <c r="L239" s="38"/>
      <c r="M239" s="214" t="s">
        <v>1</v>
      </c>
      <c r="N239" s="215" t="s">
        <v>39</v>
      </c>
      <c r="O239" s="70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8" t="s">
        <v>146</v>
      </c>
      <c r="AT239" s="218" t="s">
        <v>141</v>
      </c>
      <c r="AU239" s="218" t="s">
        <v>83</v>
      </c>
      <c r="AY239" s="16" t="s">
        <v>139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6" t="s">
        <v>81</v>
      </c>
      <c r="BK239" s="219">
        <f>ROUND(I239*H239,2)</f>
        <v>0</v>
      </c>
      <c r="BL239" s="16" t="s">
        <v>146</v>
      </c>
      <c r="BM239" s="218" t="s">
        <v>721</v>
      </c>
    </row>
    <row r="240" spans="1:65" s="2" customFormat="1" ht="21.75" customHeight="1">
      <c r="A240" s="33"/>
      <c r="B240" s="34"/>
      <c r="C240" s="207" t="s">
        <v>345</v>
      </c>
      <c r="D240" s="207" t="s">
        <v>141</v>
      </c>
      <c r="E240" s="208" t="s">
        <v>429</v>
      </c>
      <c r="F240" s="209" t="s">
        <v>430</v>
      </c>
      <c r="G240" s="210" t="s">
        <v>221</v>
      </c>
      <c r="H240" s="211">
        <v>121.22199999999999</v>
      </c>
      <c r="I240" s="212"/>
      <c r="J240" s="213">
        <f>ROUND(I240*H240,2)</f>
        <v>0</v>
      </c>
      <c r="K240" s="209" t="s">
        <v>145</v>
      </c>
      <c r="L240" s="38"/>
      <c r="M240" s="214" t="s">
        <v>1</v>
      </c>
      <c r="N240" s="215" t="s">
        <v>39</v>
      </c>
      <c r="O240" s="70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8" t="s">
        <v>146</v>
      </c>
      <c r="AT240" s="218" t="s">
        <v>141</v>
      </c>
      <c r="AU240" s="218" t="s">
        <v>83</v>
      </c>
      <c r="AY240" s="16" t="s">
        <v>139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6" t="s">
        <v>81</v>
      </c>
      <c r="BK240" s="219">
        <f>ROUND(I240*H240,2)</f>
        <v>0</v>
      </c>
      <c r="BL240" s="16" t="s">
        <v>146</v>
      </c>
      <c r="BM240" s="218" t="s">
        <v>722</v>
      </c>
    </row>
    <row r="241" spans="1:65" s="12" customFormat="1" ht="22.9" customHeight="1">
      <c r="B241" s="191"/>
      <c r="C241" s="192"/>
      <c r="D241" s="193" t="s">
        <v>73</v>
      </c>
      <c r="E241" s="205" t="s">
        <v>450</v>
      </c>
      <c r="F241" s="205" t="s">
        <v>451</v>
      </c>
      <c r="G241" s="192"/>
      <c r="H241" s="192"/>
      <c r="I241" s="195"/>
      <c r="J241" s="206">
        <f>BK241</f>
        <v>0</v>
      </c>
      <c r="K241" s="192"/>
      <c r="L241" s="197"/>
      <c r="M241" s="198"/>
      <c r="N241" s="199"/>
      <c r="O241" s="199"/>
      <c r="P241" s="200">
        <f>SUM(P242:P244)</f>
        <v>0</v>
      </c>
      <c r="Q241" s="199"/>
      <c r="R241" s="200">
        <f>SUM(R242:R244)</f>
        <v>0</v>
      </c>
      <c r="S241" s="199"/>
      <c r="T241" s="201">
        <f>SUM(T242:T244)</f>
        <v>0</v>
      </c>
      <c r="AR241" s="202" t="s">
        <v>81</v>
      </c>
      <c r="AT241" s="203" t="s">
        <v>73</v>
      </c>
      <c r="AU241" s="203" t="s">
        <v>81</v>
      </c>
      <c r="AY241" s="202" t="s">
        <v>139</v>
      </c>
      <c r="BK241" s="204">
        <f>SUM(BK242:BK244)</f>
        <v>0</v>
      </c>
    </row>
    <row r="242" spans="1:65" s="2" customFormat="1" ht="21.75" customHeight="1">
      <c r="A242" s="33"/>
      <c r="B242" s="34"/>
      <c r="C242" s="207" t="s">
        <v>349</v>
      </c>
      <c r="D242" s="207" t="s">
        <v>141</v>
      </c>
      <c r="E242" s="208" t="s">
        <v>629</v>
      </c>
      <c r="F242" s="209" t="s">
        <v>630</v>
      </c>
      <c r="G242" s="210" t="s">
        <v>221</v>
      </c>
      <c r="H242" s="211">
        <v>39</v>
      </c>
      <c r="I242" s="212"/>
      <c r="J242" s="213">
        <f>ROUND(I242*H242,2)</f>
        <v>0</v>
      </c>
      <c r="K242" s="209" t="s">
        <v>145</v>
      </c>
      <c r="L242" s="38"/>
      <c r="M242" s="214" t="s">
        <v>1</v>
      </c>
      <c r="N242" s="215" t="s">
        <v>39</v>
      </c>
      <c r="O242" s="70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8" t="s">
        <v>146</v>
      </c>
      <c r="AT242" s="218" t="s">
        <v>141</v>
      </c>
      <c r="AU242" s="218" t="s">
        <v>83</v>
      </c>
      <c r="AY242" s="16" t="s">
        <v>139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6" t="s">
        <v>81</v>
      </c>
      <c r="BK242" s="219">
        <f>ROUND(I242*H242,2)</f>
        <v>0</v>
      </c>
      <c r="BL242" s="16" t="s">
        <v>146</v>
      </c>
      <c r="BM242" s="218" t="s">
        <v>723</v>
      </c>
    </row>
    <row r="243" spans="1:65" s="13" customFormat="1" ht="11.25">
      <c r="B243" s="220"/>
      <c r="C243" s="221"/>
      <c r="D243" s="222" t="s">
        <v>156</v>
      </c>
      <c r="E243" s="223" t="s">
        <v>1</v>
      </c>
      <c r="F243" s="224" t="s">
        <v>724</v>
      </c>
      <c r="G243" s="221"/>
      <c r="H243" s="225">
        <v>39</v>
      </c>
      <c r="I243" s="226"/>
      <c r="J243" s="221"/>
      <c r="K243" s="221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83</v>
      </c>
      <c r="AV243" s="13" t="s">
        <v>83</v>
      </c>
      <c r="AW243" s="13" t="s">
        <v>31</v>
      </c>
      <c r="AX243" s="13" t="s">
        <v>81</v>
      </c>
      <c r="AY243" s="231" t="s">
        <v>139</v>
      </c>
    </row>
    <row r="244" spans="1:65" s="2" customFormat="1" ht="21.75" customHeight="1">
      <c r="A244" s="33"/>
      <c r="B244" s="34"/>
      <c r="C244" s="207" t="s">
        <v>354</v>
      </c>
      <c r="D244" s="207" t="s">
        <v>141</v>
      </c>
      <c r="E244" s="208" t="s">
        <v>453</v>
      </c>
      <c r="F244" s="209" t="s">
        <v>454</v>
      </c>
      <c r="G244" s="210" t="s">
        <v>221</v>
      </c>
      <c r="H244" s="211">
        <v>65.59</v>
      </c>
      <c r="I244" s="212"/>
      <c r="J244" s="213">
        <f>ROUND(I244*H244,2)</f>
        <v>0</v>
      </c>
      <c r="K244" s="209" t="s">
        <v>145</v>
      </c>
      <c r="L244" s="38"/>
      <c r="M244" s="214" t="s">
        <v>1</v>
      </c>
      <c r="N244" s="215" t="s">
        <v>39</v>
      </c>
      <c r="O244" s="70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8" t="s">
        <v>146</v>
      </c>
      <c r="AT244" s="218" t="s">
        <v>141</v>
      </c>
      <c r="AU244" s="218" t="s">
        <v>83</v>
      </c>
      <c r="AY244" s="16" t="s">
        <v>139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6" t="s">
        <v>81</v>
      </c>
      <c r="BK244" s="219">
        <f>ROUND(I244*H244,2)</f>
        <v>0</v>
      </c>
      <c r="BL244" s="16" t="s">
        <v>146</v>
      </c>
      <c r="BM244" s="218" t="s">
        <v>725</v>
      </c>
    </row>
    <row r="245" spans="1:65" s="12" customFormat="1" ht="25.9" customHeight="1">
      <c r="B245" s="191"/>
      <c r="C245" s="192"/>
      <c r="D245" s="193" t="s">
        <v>73</v>
      </c>
      <c r="E245" s="194" t="s">
        <v>635</v>
      </c>
      <c r="F245" s="194" t="s">
        <v>636</v>
      </c>
      <c r="G245" s="192"/>
      <c r="H245" s="192"/>
      <c r="I245" s="195"/>
      <c r="J245" s="196">
        <f>BK245</f>
        <v>0</v>
      </c>
      <c r="K245" s="192"/>
      <c r="L245" s="197"/>
      <c r="M245" s="198"/>
      <c r="N245" s="199"/>
      <c r="O245" s="199"/>
      <c r="P245" s="200">
        <f>P246</f>
        <v>0</v>
      </c>
      <c r="Q245" s="199"/>
      <c r="R245" s="200">
        <f>R246</f>
        <v>7.2000000000000008E-2</v>
      </c>
      <c r="S245" s="199"/>
      <c r="T245" s="201">
        <f>T246</f>
        <v>0</v>
      </c>
      <c r="AR245" s="202" t="s">
        <v>83</v>
      </c>
      <c r="AT245" s="203" t="s">
        <v>73</v>
      </c>
      <c r="AU245" s="203" t="s">
        <v>74</v>
      </c>
      <c r="AY245" s="202" t="s">
        <v>139</v>
      </c>
      <c r="BK245" s="204">
        <f>BK246</f>
        <v>0</v>
      </c>
    </row>
    <row r="246" spans="1:65" s="12" customFormat="1" ht="22.9" customHeight="1">
      <c r="B246" s="191"/>
      <c r="C246" s="192"/>
      <c r="D246" s="193" t="s">
        <v>73</v>
      </c>
      <c r="E246" s="205" t="s">
        <v>637</v>
      </c>
      <c r="F246" s="205" t="s">
        <v>638</v>
      </c>
      <c r="G246" s="192"/>
      <c r="H246" s="192"/>
      <c r="I246" s="195"/>
      <c r="J246" s="206">
        <f>BK246</f>
        <v>0</v>
      </c>
      <c r="K246" s="192"/>
      <c r="L246" s="197"/>
      <c r="M246" s="198"/>
      <c r="N246" s="199"/>
      <c r="O246" s="199"/>
      <c r="P246" s="200">
        <f>SUM(P247:P248)</f>
        <v>0</v>
      </c>
      <c r="Q246" s="199"/>
      <c r="R246" s="200">
        <f>SUM(R247:R248)</f>
        <v>7.2000000000000008E-2</v>
      </c>
      <c r="S246" s="199"/>
      <c r="T246" s="201">
        <f>SUM(T247:T248)</f>
        <v>0</v>
      </c>
      <c r="AR246" s="202" t="s">
        <v>83</v>
      </c>
      <c r="AT246" s="203" t="s">
        <v>73</v>
      </c>
      <c r="AU246" s="203" t="s">
        <v>81</v>
      </c>
      <c r="AY246" s="202" t="s">
        <v>139</v>
      </c>
      <c r="BK246" s="204">
        <f>SUM(BK247:BK248)</f>
        <v>0</v>
      </c>
    </row>
    <row r="247" spans="1:65" s="2" customFormat="1" ht="21.75" customHeight="1">
      <c r="A247" s="33"/>
      <c r="B247" s="34"/>
      <c r="C247" s="207" t="s">
        <v>359</v>
      </c>
      <c r="D247" s="207" t="s">
        <v>141</v>
      </c>
      <c r="E247" s="208" t="s">
        <v>640</v>
      </c>
      <c r="F247" s="209" t="s">
        <v>641</v>
      </c>
      <c r="G247" s="210" t="s">
        <v>144</v>
      </c>
      <c r="H247" s="211">
        <v>360</v>
      </c>
      <c r="I247" s="212"/>
      <c r="J247" s="213">
        <f>ROUND(I247*H247,2)</f>
        <v>0</v>
      </c>
      <c r="K247" s="209" t="s">
        <v>145</v>
      </c>
      <c r="L247" s="38"/>
      <c r="M247" s="214" t="s">
        <v>1</v>
      </c>
      <c r="N247" s="215" t="s">
        <v>39</v>
      </c>
      <c r="O247" s="70"/>
      <c r="P247" s="216">
        <f>O247*H247</f>
        <v>0</v>
      </c>
      <c r="Q247" s="216">
        <v>2.0000000000000001E-4</v>
      </c>
      <c r="R247" s="216">
        <f>Q247*H247</f>
        <v>7.2000000000000008E-2</v>
      </c>
      <c r="S247" s="216">
        <v>0</v>
      </c>
      <c r="T247" s="21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8" t="s">
        <v>217</v>
      </c>
      <c r="AT247" s="218" t="s">
        <v>141</v>
      </c>
      <c r="AU247" s="218" t="s">
        <v>83</v>
      </c>
      <c r="AY247" s="16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6" t="s">
        <v>81</v>
      </c>
      <c r="BK247" s="219">
        <f>ROUND(I247*H247,2)</f>
        <v>0</v>
      </c>
      <c r="BL247" s="16" t="s">
        <v>217</v>
      </c>
      <c r="BM247" s="218" t="s">
        <v>726</v>
      </c>
    </row>
    <row r="248" spans="1:65" s="13" customFormat="1" ht="11.25">
      <c r="B248" s="220"/>
      <c r="C248" s="221"/>
      <c r="D248" s="222" t="s">
        <v>156</v>
      </c>
      <c r="E248" s="223" t="s">
        <v>1</v>
      </c>
      <c r="F248" s="224" t="s">
        <v>727</v>
      </c>
      <c r="G248" s="221"/>
      <c r="H248" s="225">
        <v>360</v>
      </c>
      <c r="I248" s="226"/>
      <c r="J248" s="221"/>
      <c r="K248" s="221"/>
      <c r="L248" s="227"/>
      <c r="M248" s="261"/>
      <c r="N248" s="262"/>
      <c r="O248" s="262"/>
      <c r="P248" s="262"/>
      <c r="Q248" s="262"/>
      <c r="R248" s="262"/>
      <c r="S248" s="262"/>
      <c r="T248" s="263"/>
      <c r="AT248" s="231" t="s">
        <v>156</v>
      </c>
      <c r="AU248" s="231" t="s">
        <v>83</v>
      </c>
      <c r="AV248" s="13" t="s">
        <v>83</v>
      </c>
      <c r="AW248" s="13" t="s">
        <v>31</v>
      </c>
      <c r="AX248" s="13" t="s">
        <v>81</v>
      </c>
      <c r="AY248" s="231" t="s">
        <v>139</v>
      </c>
    </row>
    <row r="249" spans="1:65" s="2" customFormat="1" ht="6.95" customHeight="1">
      <c r="A249" s="33"/>
      <c r="B249" s="53"/>
      <c r="C249" s="54"/>
      <c r="D249" s="54"/>
      <c r="E249" s="54"/>
      <c r="F249" s="54"/>
      <c r="G249" s="54"/>
      <c r="H249" s="54"/>
      <c r="I249" s="157"/>
      <c r="J249" s="54"/>
      <c r="K249" s="54"/>
      <c r="L249" s="38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sheetProtection algorithmName="SHA-512" hashValue="U34wS0KlgS++Hxr9L3VbWKxbOvrRzHkj+Zd3NOce+nrrS14Ibw0lHvpfFyIXfP9ucJHCwlzngZZy+G5CSq9Qww==" saltValue="ycC4RVC9TmWIkEecZpjuJQiv8bSHlXKQO4KjJsD5bA/RMyv1lPfUyshu9hxFsEGABNfYEdZrbj9HwETOq6/eLw==" spinCount="100000" sheet="1" objects="1" scenarios="1" formatColumns="0" formatRows="0" autoFilter="0"/>
  <autoFilter ref="C129:K248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6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83</v>
      </c>
    </row>
    <row r="4" spans="1:46" s="1" customFormat="1" ht="24.95" customHeight="1">
      <c r="B4" s="19"/>
      <c r="D4" s="118" t="s">
        <v>106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09" t="str">
        <f>'Rekapitulace zakázky'!K6</f>
        <v>Oprava mostů na trati Jičín - Libuň</v>
      </c>
      <c r="F7" s="310"/>
      <c r="G7" s="310"/>
      <c r="H7" s="310"/>
      <c r="I7" s="114"/>
      <c r="L7" s="19"/>
    </row>
    <row r="8" spans="1:46" s="1" customFormat="1" ht="12" customHeight="1">
      <c r="B8" s="19"/>
      <c r="D8" s="120" t="s">
        <v>107</v>
      </c>
      <c r="I8" s="114"/>
      <c r="L8" s="19"/>
    </row>
    <row r="9" spans="1:46" s="2" customFormat="1" ht="16.5" customHeight="1">
      <c r="A9" s="33"/>
      <c r="B9" s="38"/>
      <c r="C9" s="33"/>
      <c r="D9" s="33"/>
      <c r="E9" s="309" t="s">
        <v>652</v>
      </c>
      <c r="F9" s="311"/>
      <c r="G9" s="311"/>
      <c r="H9" s="311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109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2" t="s">
        <v>728</v>
      </c>
      <c r="F11" s="311"/>
      <c r="G11" s="311"/>
      <c r="H11" s="311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3. 3. 2020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 s.o.</v>
      </c>
      <c r="F17" s="33"/>
      <c r="G17" s="33"/>
      <c r="H17" s="33"/>
      <c r="I17" s="122" t="s">
        <v>27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28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3" t="str">
        <f>'Rekapitulace zakázky'!E14</f>
        <v>Vyplň údaj</v>
      </c>
      <c r="F20" s="314"/>
      <c r="G20" s="314"/>
      <c r="H20" s="314"/>
      <c r="I20" s="122" t="s">
        <v>27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30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22" t="s">
        <v>27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32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27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33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5" t="s">
        <v>1</v>
      </c>
      <c r="F29" s="315"/>
      <c r="G29" s="315"/>
      <c r="H29" s="315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34</v>
      </c>
      <c r="E32" s="33"/>
      <c r="F32" s="33"/>
      <c r="G32" s="33"/>
      <c r="H32" s="33"/>
      <c r="I32" s="121"/>
      <c r="J32" s="131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36</v>
      </c>
      <c r="G34" s="33"/>
      <c r="H34" s="33"/>
      <c r="I34" s="133" t="s">
        <v>35</v>
      </c>
      <c r="J34" s="132" t="s">
        <v>37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38</v>
      </c>
      <c r="E35" s="120" t="s">
        <v>39</v>
      </c>
      <c r="F35" s="135">
        <f>ROUND((SUM(BE125:BE139)),  2)</f>
        <v>0</v>
      </c>
      <c r="G35" s="33"/>
      <c r="H35" s="33"/>
      <c r="I35" s="136">
        <v>0.21</v>
      </c>
      <c r="J35" s="135">
        <f>ROUND(((SUM(BE125:BE139))*I35),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40</v>
      </c>
      <c r="F36" s="135">
        <f>ROUND((SUM(BF125:BF139)),  2)</f>
        <v>0</v>
      </c>
      <c r="G36" s="33"/>
      <c r="H36" s="33"/>
      <c r="I36" s="136">
        <v>0.15</v>
      </c>
      <c r="J36" s="135">
        <f>ROUND(((SUM(BF125:BF139))*I36),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41</v>
      </c>
      <c r="F37" s="135">
        <f>ROUND((SUM(BG125:BG139)),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42</v>
      </c>
      <c r="F38" s="135">
        <f>ROUND((SUM(BH125:BH139)),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43</v>
      </c>
      <c r="F39" s="135">
        <f>ROUND((SUM(BI125:BI139)),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44</v>
      </c>
      <c r="E41" s="139"/>
      <c r="F41" s="139"/>
      <c r="G41" s="140" t="s">
        <v>45</v>
      </c>
      <c r="H41" s="141" t="s">
        <v>46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47</v>
      </c>
      <c r="E50" s="146"/>
      <c r="F50" s="146"/>
      <c r="G50" s="145" t="s">
        <v>48</v>
      </c>
      <c r="H50" s="146"/>
      <c r="I50" s="147"/>
      <c r="J50" s="146"/>
      <c r="K50" s="146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8" t="s">
        <v>49</v>
      </c>
      <c r="E61" s="149"/>
      <c r="F61" s="150" t="s">
        <v>50</v>
      </c>
      <c r="G61" s="148" t="s">
        <v>49</v>
      </c>
      <c r="H61" s="149"/>
      <c r="I61" s="151"/>
      <c r="J61" s="152" t="s">
        <v>50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45" t="s">
        <v>51</v>
      </c>
      <c r="E65" s="153"/>
      <c r="F65" s="153"/>
      <c r="G65" s="145" t="s">
        <v>52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8" t="s">
        <v>49</v>
      </c>
      <c r="E76" s="149"/>
      <c r="F76" s="150" t="s">
        <v>50</v>
      </c>
      <c r="G76" s="148" t="s">
        <v>49</v>
      </c>
      <c r="H76" s="149"/>
      <c r="I76" s="151"/>
      <c r="J76" s="152" t="s">
        <v>50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6" t="str">
        <f>E7</f>
        <v>Oprava mostů na trati Jičín - Libuň</v>
      </c>
      <c r="F85" s="317"/>
      <c r="G85" s="317"/>
      <c r="H85" s="317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107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6" t="s">
        <v>652</v>
      </c>
      <c r="F87" s="318"/>
      <c r="G87" s="318"/>
      <c r="H87" s="318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109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64" t="str">
        <f>E11</f>
        <v>2020/03/3.2/SO 03 - vedlejší rozpočtové náklady</v>
      </c>
      <c r="F89" s="318"/>
      <c r="G89" s="318"/>
      <c r="H89" s="318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3. 3. 2020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 s.o.</v>
      </c>
      <c r="G93" s="35"/>
      <c r="H93" s="35"/>
      <c r="I93" s="122" t="s">
        <v>30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5"/>
      <c r="E94" s="35"/>
      <c r="F94" s="26" t="str">
        <f>IF(E20="","",E20)</f>
        <v>Vyplň údaj</v>
      </c>
      <c r="G94" s="35"/>
      <c r="H94" s="35"/>
      <c r="I94" s="122" t="s">
        <v>32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112</v>
      </c>
      <c r="D96" s="162"/>
      <c r="E96" s="162"/>
      <c r="F96" s="162"/>
      <c r="G96" s="162"/>
      <c r="H96" s="162"/>
      <c r="I96" s="163"/>
      <c r="J96" s="164" t="s">
        <v>113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114</v>
      </c>
      <c r="D98" s="35"/>
      <c r="E98" s="35"/>
      <c r="F98" s="35"/>
      <c r="G98" s="35"/>
      <c r="H98" s="35"/>
      <c r="I98" s="121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115</v>
      </c>
    </row>
    <row r="99" spans="1:47" s="9" customFormat="1" ht="24.95" customHeight="1">
      <c r="B99" s="166"/>
      <c r="C99" s="167"/>
      <c r="D99" s="168" t="s">
        <v>461</v>
      </c>
      <c r="E99" s="169"/>
      <c r="F99" s="169"/>
      <c r="G99" s="169"/>
      <c r="H99" s="169"/>
      <c r="I99" s="170"/>
      <c r="J99" s="171">
        <f>J126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462</v>
      </c>
      <c r="E100" s="175"/>
      <c r="F100" s="175"/>
      <c r="G100" s="175"/>
      <c r="H100" s="175"/>
      <c r="I100" s="176"/>
      <c r="J100" s="177">
        <f>J127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463</v>
      </c>
      <c r="E101" s="175"/>
      <c r="F101" s="175"/>
      <c r="G101" s="175"/>
      <c r="H101" s="175"/>
      <c r="I101" s="176"/>
      <c r="J101" s="177">
        <f>J132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464</v>
      </c>
      <c r="E102" s="175"/>
      <c r="F102" s="175"/>
      <c r="G102" s="175"/>
      <c r="H102" s="175"/>
      <c r="I102" s="176"/>
      <c r="J102" s="177">
        <f>J135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465</v>
      </c>
      <c r="E103" s="175"/>
      <c r="F103" s="175"/>
      <c r="G103" s="175"/>
      <c r="H103" s="175"/>
      <c r="I103" s="176"/>
      <c r="J103" s="177">
        <f>J138</f>
        <v>0</v>
      </c>
      <c r="K103" s="103"/>
      <c r="L103" s="178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121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157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160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124</v>
      </c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16" t="str">
        <f>E7</f>
        <v>Oprava mostů na trati Jičín - Libuň</v>
      </c>
      <c r="F113" s="317"/>
      <c r="G113" s="317"/>
      <c r="H113" s="317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107</v>
      </c>
      <c r="D114" s="21"/>
      <c r="E114" s="21"/>
      <c r="F114" s="21"/>
      <c r="G114" s="21"/>
      <c r="H114" s="21"/>
      <c r="I114" s="114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316" t="s">
        <v>652</v>
      </c>
      <c r="F115" s="318"/>
      <c r="G115" s="318"/>
      <c r="H115" s="318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4" t="str">
        <f>E11</f>
        <v>2020/03/3.2/SO 03 - vedlejší rozpočtové náklady</v>
      </c>
      <c r="F117" s="318"/>
      <c r="G117" s="318"/>
      <c r="H117" s="318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122" t="s">
        <v>22</v>
      </c>
      <c r="J119" s="65" t="str">
        <f>IF(J14="","",J14)</f>
        <v>3. 3. 2020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>Správa železnic s.o.</v>
      </c>
      <c r="G121" s="35"/>
      <c r="H121" s="35"/>
      <c r="I121" s="122" t="s">
        <v>30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28</v>
      </c>
      <c r="D122" s="35"/>
      <c r="E122" s="35"/>
      <c r="F122" s="26" t="str">
        <f>IF(E20="","",E20)</f>
        <v>Vyplň údaj</v>
      </c>
      <c r="G122" s="35"/>
      <c r="H122" s="35"/>
      <c r="I122" s="122" t="s">
        <v>32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9"/>
      <c r="B124" s="180"/>
      <c r="C124" s="181" t="s">
        <v>125</v>
      </c>
      <c r="D124" s="182" t="s">
        <v>59</v>
      </c>
      <c r="E124" s="182" t="s">
        <v>55</v>
      </c>
      <c r="F124" s="182" t="s">
        <v>56</v>
      </c>
      <c r="G124" s="182" t="s">
        <v>126</v>
      </c>
      <c r="H124" s="182" t="s">
        <v>127</v>
      </c>
      <c r="I124" s="183" t="s">
        <v>128</v>
      </c>
      <c r="J124" s="182" t="s">
        <v>113</v>
      </c>
      <c r="K124" s="184" t="s">
        <v>129</v>
      </c>
      <c r="L124" s="185"/>
      <c r="M124" s="74" t="s">
        <v>1</v>
      </c>
      <c r="N124" s="75" t="s">
        <v>38</v>
      </c>
      <c r="O124" s="75" t="s">
        <v>130</v>
      </c>
      <c r="P124" s="75" t="s">
        <v>131</v>
      </c>
      <c r="Q124" s="75" t="s">
        <v>132</v>
      </c>
      <c r="R124" s="75" t="s">
        <v>133</v>
      </c>
      <c r="S124" s="75" t="s">
        <v>134</v>
      </c>
      <c r="T124" s="76" t="s">
        <v>135</v>
      </c>
      <c r="U124" s="179"/>
      <c r="V124" s="179"/>
      <c r="W124" s="179"/>
      <c r="X124" s="179"/>
      <c r="Y124" s="179"/>
      <c r="Z124" s="179"/>
      <c r="AA124" s="179"/>
      <c r="AB124" s="179"/>
      <c r="AC124" s="179"/>
      <c r="AD124" s="179"/>
      <c r="AE124" s="179"/>
    </row>
    <row r="125" spans="1:65" s="2" customFormat="1" ht="22.9" customHeight="1">
      <c r="A125" s="33"/>
      <c r="B125" s="34"/>
      <c r="C125" s="81" t="s">
        <v>136</v>
      </c>
      <c r="D125" s="35"/>
      <c r="E125" s="35"/>
      <c r="F125" s="35"/>
      <c r="G125" s="35"/>
      <c r="H125" s="35"/>
      <c r="I125" s="121"/>
      <c r="J125" s="186">
        <f>BK125</f>
        <v>0</v>
      </c>
      <c r="K125" s="35"/>
      <c r="L125" s="38"/>
      <c r="M125" s="77"/>
      <c r="N125" s="187"/>
      <c r="O125" s="78"/>
      <c r="P125" s="188">
        <f>P126</f>
        <v>0</v>
      </c>
      <c r="Q125" s="78"/>
      <c r="R125" s="188">
        <f>R126</f>
        <v>0</v>
      </c>
      <c r="S125" s="78"/>
      <c r="T125" s="189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73</v>
      </c>
      <c r="AU125" s="16" t="s">
        <v>115</v>
      </c>
      <c r="BK125" s="190">
        <f>BK126</f>
        <v>0</v>
      </c>
    </row>
    <row r="126" spans="1:65" s="12" customFormat="1" ht="25.9" customHeight="1">
      <c r="B126" s="191"/>
      <c r="C126" s="192"/>
      <c r="D126" s="193" t="s">
        <v>73</v>
      </c>
      <c r="E126" s="194" t="s">
        <v>466</v>
      </c>
      <c r="F126" s="194" t="s">
        <v>467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P127+P132+P135+P138</f>
        <v>0</v>
      </c>
      <c r="Q126" s="199"/>
      <c r="R126" s="200">
        <f>R127+R132+R135+R138</f>
        <v>0</v>
      </c>
      <c r="S126" s="199"/>
      <c r="T126" s="201">
        <f>T127+T132+T135+T138</f>
        <v>0</v>
      </c>
      <c r="AR126" s="202" t="s">
        <v>166</v>
      </c>
      <c r="AT126" s="203" t="s">
        <v>73</v>
      </c>
      <c r="AU126" s="203" t="s">
        <v>74</v>
      </c>
      <c r="AY126" s="202" t="s">
        <v>139</v>
      </c>
      <c r="BK126" s="204">
        <f>BK127+BK132+BK135+BK138</f>
        <v>0</v>
      </c>
    </row>
    <row r="127" spans="1:65" s="12" customFormat="1" ht="22.9" customHeight="1">
      <c r="B127" s="191"/>
      <c r="C127" s="192"/>
      <c r="D127" s="193" t="s">
        <v>73</v>
      </c>
      <c r="E127" s="205" t="s">
        <v>468</v>
      </c>
      <c r="F127" s="205" t="s">
        <v>469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SUM(P128:P131)</f>
        <v>0</v>
      </c>
      <c r="Q127" s="199"/>
      <c r="R127" s="200">
        <f>SUM(R128:R131)</f>
        <v>0</v>
      </c>
      <c r="S127" s="199"/>
      <c r="T127" s="201">
        <f>SUM(T128:T131)</f>
        <v>0</v>
      </c>
      <c r="AR127" s="202" t="s">
        <v>166</v>
      </c>
      <c r="AT127" s="203" t="s">
        <v>73</v>
      </c>
      <c r="AU127" s="203" t="s">
        <v>81</v>
      </c>
      <c r="AY127" s="202" t="s">
        <v>139</v>
      </c>
      <c r="BK127" s="204">
        <f>SUM(BK128:BK131)</f>
        <v>0</v>
      </c>
    </row>
    <row r="128" spans="1:65" s="2" customFormat="1" ht="16.5" customHeight="1">
      <c r="A128" s="33"/>
      <c r="B128" s="34"/>
      <c r="C128" s="207" t="s">
        <v>81</v>
      </c>
      <c r="D128" s="207" t="s">
        <v>141</v>
      </c>
      <c r="E128" s="208" t="s">
        <v>470</v>
      </c>
      <c r="F128" s="209" t="s">
        <v>469</v>
      </c>
      <c r="G128" s="210" t="s">
        <v>471</v>
      </c>
      <c r="H128" s="211">
        <v>1</v>
      </c>
      <c r="I128" s="212"/>
      <c r="J128" s="213">
        <f>ROUND(I128*H128,2)</f>
        <v>0</v>
      </c>
      <c r="K128" s="209" t="s">
        <v>145</v>
      </c>
      <c r="L128" s="38"/>
      <c r="M128" s="214" t="s">
        <v>1</v>
      </c>
      <c r="N128" s="215" t="s">
        <v>39</v>
      </c>
      <c r="O128" s="70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8" t="s">
        <v>472</v>
      </c>
      <c r="AT128" s="218" t="s">
        <v>141</v>
      </c>
      <c r="AU128" s="218" t="s">
        <v>83</v>
      </c>
      <c r="AY128" s="16" t="s">
        <v>139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81</v>
      </c>
      <c r="BK128" s="219">
        <f>ROUND(I128*H128,2)</f>
        <v>0</v>
      </c>
      <c r="BL128" s="16" t="s">
        <v>472</v>
      </c>
      <c r="BM128" s="218" t="s">
        <v>729</v>
      </c>
    </row>
    <row r="129" spans="1:65" s="2" customFormat="1" ht="16.5" customHeight="1">
      <c r="A129" s="33"/>
      <c r="B129" s="34"/>
      <c r="C129" s="207" t="s">
        <v>83</v>
      </c>
      <c r="D129" s="207" t="s">
        <v>141</v>
      </c>
      <c r="E129" s="208" t="s">
        <v>474</v>
      </c>
      <c r="F129" s="209" t="s">
        <v>475</v>
      </c>
      <c r="G129" s="210" t="s">
        <v>471</v>
      </c>
      <c r="H129" s="211">
        <v>1</v>
      </c>
      <c r="I129" s="212"/>
      <c r="J129" s="213">
        <f>ROUND(I129*H129,2)</f>
        <v>0</v>
      </c>
      <c r="K129" s="209" t="s">
        <v>145</v>
      </c>
      <c r="L129" s="38"/>
      <c r="M129" s="214" t="s">
        <v>1</v>
      </c>
      <c r="N129" s="215" t="s">
        <v>39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472</v>
      </c>
      <c r="AT129" s="218" t="s">
        <v>141</v>
      </c>
      <c r="AU129" s="218" t="s">
        <v>83</v>
      </c>
      <c r="AY129" s="16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81</v>
      </c>
      <c r="BK129" s="219">
        <f>ROUND(I129*H129,2)</f>
        <v>0</v>
      </c>
      <c r="BL129" s="16" t="s">
        <v>472</v>
      </c>
      <c r="BM129" s="218" t="s">
        <v>730</v>
      </c>
    </row>
    <row r="130" spans="1:65" s="2" customFormat="1" ht="16.5" customHeight="1">
      <c r="A130" s="33"/>
      <c r="B130" s="34"/>
      <c r="C130" s="207" t="s">
        <v>151</v>
      </c>
      <c r="D130" s="207" t="s">
        <v>141</v>
      </c>
      <c r="E130" s="208" t="s">
        <v>477</v>
      </c>
      <c r="F130" s="209" t="s">
        <v>478</v>
      </c>
      <c r="G130" s="210" t="s">
        <v>471</v>
      </c>
      <c r="H130" s="211">
        <v>1</v>
      </c>
      <c r="I130" s="212"/>
      <c r="J130" s="213">
        <f>ROUND(I130*H130,2)</f>
        <v>0</v>
      </c>
      <c r="K130" s="209" t="s">
        <v>145</v>
      </c>
      <c r="L130" s="38"/>
      <c r="M130" s="214" t="s">
        <v>1</v>
      </c>
      <c r="N130" s="215" t="s">
        <v>39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472</v>
      </c>
      <c r="AT130" s="218" t="s">
        <v>141</v>
      </c>
      <c r="AU130" s="218" t="s">
        <v>83</v>
      </c>
      <c r="AY130" s="16" t="s">
        <v>139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81</v>
      </c>
      <c r="BK130" s="219">
        <f>ROUND(I130*H130,2)</f>
        <v>0</v>
      </c>
      <c r="BL130" s="16" t="s">
        <v>472</v>
      </c>
      <c r="BM130" s="218" t="s">
        <v>731</v>
      </c>
    </row>
    <row r="131" spans="1:65" s="2" customFormat="1" ht="16.5" customHeight="1">
      <c r="A131" s="33"/>
      <c r="B131" s="34"/>
      <c r="C131" s="207" t="s">
        <v>146</v>
      </c>
      <c r="D131" s="207" t="s">
        <v>141</v>
      </c>
      <c r="E131" s="208" t="s">
        <v>480</v>
      </c>
      <c r="F131" s="209" t="s">
        <v>481</v>
      </c>
      <c r="G131" s="210" t="s">
        <v>471</v>
      </c>
      <c r="H131" s="211">
        <v>1</v>
      </c>
      <c r="I131" s="212"/>
      <c r="J131" s="213">
        <f>ROUND(I131*H131,2)</f>
        <v>0</v>
      </c>
      <c r="K131" s="209" t="s">
        <v>145</v>
      </c>
      <c r="L131" s="38"/>
      <c r="M131" s="214" t="s">
        <v>1</v>
      </c>
      <c r="N131" s="215" t="s">
        <v>39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472</v>
      </c>
      <c r="AT131" s="218" t="s">
        <v>141</v>
      </c>
      <c r="AU131" s="218" t="s">
        <v>83</v>
      </c>
      <c r="AY131" s="16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81</v>
      </c>
      <c r="BK131" s="219">
        <f>ROUND(I131*H131,2)</f>
        <v>0</v>
      </c>
      <c r="BL131" s="16" t="s">
        <v>472</v>
      </c>
      <c r="BM131" s="218" t="s">
        <v>732</v>
      </c>
    </row>
    <row r="132" spans="1:65" s="12" customFormat="1" ht="22.9" customHeight="1">
      <c r="B132" s="191"/>
      <c r="C132" s="192"/>
      <c r="D132" s="193" t="s">
        <v>73</v>
      </c>
      <c r="E132" s="205" t="s">
        <v>483</v>
      </c>
      <c r="F132" s="205" t="s">
        <v>484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SUM(P133:P134)</f>
        <v>0</v>
      </c>
      <c r="Q132" s="199"/>
      <c r="R132" s="200">
        <f>SUM(R133:R134)</f>
        <v>0</v>
      </c>
      <c r="S132" s="199"/>
      <c r="T132" s="201">
        <f>SUM(T133:T134)</f>
        <v>0</v>
      </c>
      <c r="AR132" s="202" t="s">
        <v>166</v>
      </c>
      <c r="AT132" s="203" t="s">
        <v>73</v>
      </c>
      <c r="AU132" s="203" t="s">
        <v>81</v>
      </c>
      <c r="AY132" s="202" t="s">
        <v>139</v>
      </c>
      <c r="BK132" s="204">
        <f>SUM(BK133:BK134)</f>
        <v>0</v>
      </c>
    </row>
    <row r="133" spans="1:65" s="2" customFormat="1" ht="16.5" customHeight="1">
      <c r="A133" s="33"/>
      <c r="B133" s="34"/>
      <c r="C133" s="207" t="s">
        <v>166</v>
      </c>
      <c r="D133" s="207" t="s">
        <v>141</v>
      </c>
      <c r="E133" s="208" t="s">
        <v>485</v>
      </c>
      <c r="F133" s="209" t="s">
        <v>486</v>
      </c>
      <c r="G133" s="210" t="s">
        <v>245</v>
      </c>
      <c r="H133" s="211">
        <v>144</v>
      </c>
      <c r="I133" s="212"/>
      <c r="J133" s="213">
        <f>ROUND(I133*H133,2)</f>
        <v>0</v>
      </c>
      <c r="K133" s="209" t="s">
        <v>145</v>
      </c>
      <c r="L133" s="38"/>
      <c r="M133" s="214" t="s">
        <v>1</v>
      </c>
      <c r="N133" s="215" t="s">
        <v>39</v>
      </c>
      <c r="O133" s="70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472</v>
      </c>
      <c r="AT133" s="218" t="s">
        <v>141</v>
      </c>
      <c r="AU133" s="218" t="s">
        <v>83</v>
      </c>
      <c r="AY133" s="16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81</v>
      </c>
      <c r="BK133" s="219">
        <f>ROUND(I133*H133,2)</f>
        <v>0</v>
      </c>
      <c r="BL133" s="16" t="s">
        <v>472</v>
      </c>
      <c r="BM133" s="218" t="s">
        <v>733</v>
      </c>
    </row>
    <row r="134" spans="1:65" s="13" customFormat="1" ht="11.25">
      <c r="B134" s="220"/>
      <c r="C134" s="221"/>
      <c r="D134" s="222" t="s">
        <v>156</v>
      </c>
      <c r="E134" s="223" t="s">
        <v>1</v>
      </c>
      <c r="F134" s="224" t="s">
        <v>488</v>
      </c>
      <c r="G134" s="221"/>
      <c r="H134" s="225">
        <v>144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83</v>
      </c>
      <c r="AV134" s="13" t="s">
        <v>83</v>
      </c>
      <c r="AW134" s="13" t="s">
        <v>31</v>
      </c>
      <c r="AX134" s="13" t="s">
        <v>81</v>
      </c>
      <c r="AY134" s="231" t="s">
        <v>139</v>
      </c>
    </row>
    <row r="135" spans="1:65" s="12" customFormat="1" ht="22.9" customHeight="1">
      <c r="B135" s="191"/>
      <c r="C135" s="192"/>
      <c r="D135" s="193" t="s">
        <v>73</v>
      </c>
      <c r="E135" s="205" t="s">
        <v>489</v>
      </c>
      <c r="F135" s="205" t="s">
        <v>490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SUM(P136:P137)</f>
        <v>0</v>
      </c>
      <c r="Q135" s="199"/>
      <c r="R135" s="200">
        <f>SUM(R136:R137)</f>
        <v>0</v>
      </c>
      <c r="S135" s="199"/>
      <c r="T135" s="201">
        <f>SUM(T136:T137)</f>
        <v>0</v>
      </c>
      <c r="AR135" s="202" t="s">
        <v>166</v>
      </c>
      <c r="AT135" s="203" t="s">
        <v>73</v>
      </c>
      <c r="AU135" s="203" t="s">
        <v>81</v>
      </c>
      <c r="AY135" s="202" t="s">
        <v>139</v>
      </c>
      <c r="BK135" s="204">
        <f>SUM(BK136:BK137)</f>
        <v>0</v>
      </c>
    </row>
    <row r="136" spans="1:65" s="2" customFormat="1" ht="16.5" customHeight="1">
      <c r="A136" s="33"/>
      <c r="B136" s="34"/>
      <c r="C136" s="207" t="s">
        <v>172</v>
      </c>
      <c r="D136" s="207" t="s">
        <v>141</v>
      </c>
      <c r="E136" s="208" t="s">
        <v>491</v>
      </c>
      <c r="F136" s="209" t="s">
        <v>490</v>
      </c>
      <c r="G136" s="210" t="s">
        <v>471</v>
      </c>
      <c r="H136" s="211">
        <v>1</v>
      </c>
      <c r="I136" s="212"/>
      <c r="J136" s="213">
        <f>ROUND(I136*H136,2)</f>
        <v>0</v>
      </c>
      <c r="K136" s="209" t="s">
        <v>145</v>
      </c>
      <c r="L136" s="38"/>
      <c r="M136" s="214" t="s">
        <v>1</v>
      </c>
      <c r="N136" s="215" t="s">
        <v>39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472</v>
      </c>
      <c r="AT136" s="218" t="s">
        <v>141</v>
      </c>
      <c r="AU136" s="218" t="s">
        <v>83</v>
      </c>
      <c r="AY136" s="16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81</v>
      </c>
      <c r="BK136" s="219">
        <f>ROUND(I136*H136,2)</f>
        <v>0</v>
      </c>
      <c r="BL136" s="16" t="s">
        <v>472</v>
      </c>
      <c r="BM136" s="218" t="s">
        <v>734</v>
      </c>
    </row>
    <row r="137" spans="1:65" s="2" customFormat="1" ht="19.5">
      <c r="A137" s="33"/>
      <c r="B137" s="34"/>
      <c r="C137" s="35"/>
      <c r="D137" s="222" t="s">
        <v>238</v>
      </c>
      <c r="E137" s="35"/>
      <c r="F137" s="253" t="s">
        <v>493</v>
      </c>
      <c r="G137" s="35"/>
      <c r="H137" s="35"/>
      <c r="I137" s="121"/>
      <c r="J137" s="35"/>
      <c r="K137" s="35"/>
      <c r="L137" s="38"/>
      <c r="M137" s="254"/>
      <c r="N137" s="255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238</v>
      </c>
      <c r="AU137" s="16" t="s">
        <v>83</v>
      </c>
    </row>
    <row r="138" spans="1:65" s="12" customFormat="1" ht="22.9" customHeight="1">
      <c r="B138" s="191"/>
      <c r="C138" s="192"/>
      <c r="D138" s="193" t="s">
        <v>73</v>
      </c>
      <c r="E138" s="205" t="s">
        <v>494</v>
      </c>
      <c r="F138" s="205" t="s">
        <v>495</v>
      </c>
      <c r="G138" s="192"/>
      <c r="H138" s="192"/>
      <c r="I138" s="195"/>
      <c r="J138" s="206">
        <f>BK138</f>
        <v>0</v>
      </c>
      <c r="K138" s="192"/>
      <c r="L138" s="197"/>
      <c r="M138" s="198"/>
      <c r="N138" s="199"/>
      <c r="O138" s="199"/>
      <c r="P138" s="200">
        <f>P139</f>
        <v>0</v>
      </c>
      <c r="Q138" s="199"/>
      <c r="R138" s="200">
        <f>R139</f>
        <v>0</v>
      </c>
      <c r="S138" s="199"/>
      <c r="T138" s="201">
        <f>T139</f>
        <v>0</v>
      </c>
      <c r="AR138" s="202" t="s">
        <v>166</v>
      </c>
      <c r="AT138" s="203" t="s">
        <v>73</v>
      </c>
      <c r="AU138" s="203" t="s">
        <v>81</v>
      </c>
      <c r="AY138" s="202" t="s">
        <v>139</v>
      </c>
      <c r="BK138" s="204">
        <f>BK139</f>
        <v>0</v>
      </c>
    </row>
    <row r="139" spans="1:65" s="2" customFormat="1" ht="16.5" customHeight="1">
      <c r="A139" s="33"/>
      <c r="B139" s="34"/>
      <c r="C139" s="207" t="s">
        <v>177</v>
      </c>
      <c r="D139" s="207" t="s">
        <v>141</v>
      </c>
      <c r="E139" s="208" t="s">
        <v>496</v>
      </c>
      <c r="F139" s="209" t="s">
        <v>497</v>
      </c>
      <c r="G139" s="210" t="s">
        <v>471</v>
      </c>
      <c r="H139" s="211">
        <v>1</v>
      </c>
      <c r="I139" s="212"/>
      <c r="J139" s="213">
        <f>ROUND(I139*H139,2)</f>
        <v>0</v>
      </c>
      <c r="K139" s="209" t="s">
        <v>145</v>
      </c>
      <c r="L139" s="38"/>
      <c r="M139" s="256" t="s">
        <v>1</v>
      </c>
      <c r="N139" s="257" t="s">
        <v>39</v>
      </c>
      <c r="O139" s="258"/>
      <c r="P139" s="259">
        <f>O139*H139</f>
        <v>0</v>
      </c>
      <c r="Q139" s="259">
        <v>0</v>
      </c>
      <c r="R139" s="259">
        <f>Q139*H139</f>
        <v>0</v>
      </c>
      <c r="S139" s="259">
        <v>0</v>
      </c>
      <c r="T139" s="2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472</v>
      </c>
      <c r="AT139" s="218" t="s">
        <v>141</v>
      </c>
      <c r="AU139" s="218" t="s">
        <v>83</v>
      </c>
      <c r="AY139" s="16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81</v>
      </c>
      <c r="BK139" s="219">
        <f>ROUND(I139*H139,2)</f>
        <v>0</v>
      </c>
      <c r="BL139" s="16" t="s">
        <v>472</v>
      </c>
      <c r="BM139" s="218" t="s">
        <v>735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7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Ki5FY0KhDswBTv0CFHBK3iKU3/uM2C/hxne1qiwIRG6QFznYH1M2BlVmbTV8hIcNlSd/5/qw4b7bnDtTAI/aug==" saltValue="flCfkQ8NrHLvSjBx/0h9Z+suDJsfkJW24qulCgf2a4muxSTD8R+9vtea5+tK79l0UwcugeLITxC11CH7mso0gw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2020-03-1.1-SO 01 - stave...</vt:lpstr>
      <vt:lpstr>2020-03-1.2-SO 01 - vedle...</vt:lpstr>
      <vt:lpstr>2020-03-2.1-SO 02 - stave...</vt:lpstr>
      <vt:lpstr>2020-03-2.2-SO 02 - vedle...</vt:lpstr>
      <vt:lpstr>2020-03-3.1-SO 03 - stave...</vt:lpstr>
      <vt:lpstr>2020-03-3.2-SO 03 - vedle...</vt:lpstr>
      <vt:lpstr>'2020-03-1.1-SO 01 - stave...'!Názvy_tisku</vt:lpstr>
      <vt:lpstr>'2020-03-1.2-SO 01 - vedle...'!Názvy_tisku</vt:lpstr>
      <vt:lpstr>'2020-03-2.1-SO 02 - stave...'!Názvy_tisku</vt:lpstr>
      <vt:lpstr>'2020-03-2.2-SO 02 - vedle...'!Názvy_tisku</vt:lpstr>
      <vt:lpstr>'2020-03-3.1-SO 03 - stave...'!Názvy_tisku</vt:lpstr>
      <vt:lpstr>'2020-03-3.2-SO 03 - vedle...'!Názvy_tisku</vt:lpstr>
      <vt:lpstr>'Rekapitulace zakázky'!Názvy_tisku</vt:lpstr>
      <vt:lpstr>'2020-03-1.1-SO 01 - stave...'!Oblast_tisku</vt:lpstr>
      <vt:lpstr>'2020-03-1.2-SO 01 - vedle...'!Oblast_tisku</vt:lpstr>
      <vt:lpstr>'2020-03-2.1-SO 02 - stave...'!Oblast_tisku</vt:lpstr>
      <vt:lpstr>'2020-03-2.2-SO 02 - vedle...'!Oblast_tisku</vt:lpstr>
      <vt:lpstr>'2020-03-3.1-SO 03 - stave...'!Oblast_tisku</vt:lpstr>
      <vt:lpstr>'2020-03-3.2-SO 03 - vedle...'!Oblast_tisku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2020-04-16T08:19:55Z</dcterms:created>
  <dcterms:modified xsi:type="dcterms:W3CDTF">2020-04-17T09:17:42Z</dcterms:modified>
</cp:coreProperties>
</file>